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0" windowWidth="9440" windowHeight="5980" tabRatio="150" activeTab="0"/>
  </bookViews>
  <sheets>
    <sheet name="CPTL" sheetId="1" r:id="rId1"/>
  </sheets>
  <definedNames>
    <definedName name="_xlnm.Print_Area" localSheetId="0">'CPTL'!$B$1:$AJ$196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<sst xmlns="http://schemas.openxmlformats.org/spreadsheetml/2006/main" count="231" uniqueCount="141">
  <si>
    <t>Enterprise Value/Access lines in service</t>
  </si>
  <si>
    <t>Ent value/access lines in service</t>
  </si>
  <si>
    <t>Revenues/Employee</t>
  </si>
  <si>
    <t>Recent stock price ($) - 3/1/99</t>
  </si>
  <si>
    <t>52-week high ($)</t>
  </si>
  <si>
    <t>52-week low ($)</t>
  </si>
  <si>
    <t>Primary shares outstanding (million)</t>
  </si>
  <si>
    <t>Historical</t>
  </si>
  <si>
    <t>Revenues</t>
  </si>
  <si>
    <t>Implied growth (yr/yr)</t>
  </si>
  <si>
    <t xml:space="preserve"> </t>
  </si>
  <si>
    <t>Gross profit</t>
  </si>
  <si>
    <t>Net income</t>
  </si>
  <si>
    <t>Earnings per share (EPS)</t>
  </si>
  <si>
    <t xml:space="preserve">     Pre-tax margin</t>
  </si>
  <si>
    <t xml:space="preserve">     Net margin</t>
  </si>
  <si>
    <t xml:space="preserve">     Tax rate</t>
  </si>
  <si>
    <t>Net Income</t>
  </si>
  <si>
    <t>Earnings Per Share</t>
  </si>
  <si>
    <t>Shares outstanding</t>
  </si>
  <si>
    <t>Discount Rate</t>
  </si>
  <si>
    <t xml:space="preserve">Average of boxed area= </t>
  </si>
  <si>
    <t xml:space="preserve">Per share average of boxed area= </t>
  </si>
  <si>
    <t>(000 except per share amounts)</t>
  </si>
  <si>
    <t>Total Revenues</t>
  </si>
  <si>
    <t>Current</t>
  </si>
  <si>
    <t>Summary Income Statement</t>
  </si>
  <si>
    <t>($ 000 except per share amounts)</t>
  </si>
  <si>
    <t>Operating income (EBITDA)</t>
  </si>
  <si>
    <t>Pretax Income</t>
  </si>
  <si>
    <t>Bridge Technology Group LLC</t>
  </si>
  <si>
    <t>Operating Income (EBITDA)</t>
  </si>
  <si>
    <t>CTC Communications Corp.</t>
  </si>
  <si>
    <t>Fiscal year end March 31st</t>
  </si>
  <si>
    <t>1Q</t>
  </si>
  <si>
    <t xml:space="preserve">1Q </t>
  </si>
  <si>
    <t>2Q</t>
  </si>
  <si>
    <t>3Q</t>
  </si>
  <si>
    <t>4Q</t>
  </si>
  <si>
    <t>Projected</t>
  </si>
  <si>
    <t>NA</t>
  </si>
  <si>
    <t xml:space="preserve">   Agency</t>
  </si>
  <si>
    <t xml:space="preserve">   Telecommunications</t>
  </si>
  <si>
    <t xml:space="preserve">   Cost of service</t>
  </si>
  <si>
    <t xml:space="preserve">   SG&amp;A expense</t>
  </si>
  <si>
    <t xml:space="preserve">   Less D&amp;A expense</t>
  </si>
  <si>
    <t xml:space="preserve">   Less other operating expenses</t>
  </si>
  <si>
    <t xml:space="preserve">   Less interest expense</t>
  </si>
  <si>
    <t xml:space="preserve">   Less taxes</t>
  </si>
  <si>
    <t>CPTL Margins:</t>
  </si>
  <si>
    <t>Assumptions</t>
  </si>
  <si>
    <t>Weighted shares outstanding</t>
  </si>
  <si>
    <t>ESPI</t>
  </si>
  <si>
    <t>ELIX</t>
  </si>
  <si>
    <t>GSTX</t>
  </si>
  <si>
    <t>ICGX</t>
  </si>
  <si>
    <t>ICIX</t>
  </si>
  <si>
    <t>MCLD</t>
  </si>
  <si>
    <t>NXLK</t>
  </si>
  <si>
    <t>Comparable Company Analysis</t>
  </si>
  <si>
    <t>Trading Statistics</t>
  </si>
  <si>
    <t xml:space="preserve">     Cost of service (% of revs)</t>
  </si>
  <si>
    <t xml:space="preserve">     SG&amp;A (% of revs)</t>
  </si>
  <si>
    <t xml:space="preserve">     Gross Profit (% of revs)</t>
  </si>
  <si>
    <t>CPTL</t>
  </si>
  <si>
    <t>Operating Statistics</t>
  </si>
  <si>
    <t>Access lines in service</t>
  </si>
  <si>
    <t>Full time employees</t>
  </si>
  <si>
    <t>Sales and sale support employees</t>
  </si>
  <si>
    <t>Data Switches</t>
  </si>
  <si>
    <t>Multiple Analysis</t>
  </si>
  <si>
    <t xml:space="preserve">     EBITDA margin</t>
  </si>
  <si>
    <t>Fully diluted shares outstanding (million)</t>
  </si>
  <si>
    <t>Market capitalization (million)</t>
  </si>
  <si>
    <t>Enterprise value (million)</t>
  </si>
  <si>
    <t>Revenue 1997</t>
  </si>
  <si>
    <t>EBITDA 1997</t>
  </si>
  <si>
    <t>Customer locations</t>
  </si>
  <si>
    <t>Local Service Revenue</t>
  </si>
  <si>
    <t>Average monthly revenue per local line ($)</t>
  </si>
  <si>
    <t>Revenue from local service ($000s)</t>
  </si>
  <si>
    <t>Long Distance Service Revenue</t>
  </si>
  <si>
    <t>EOP LD lines in service (000s)</t>
  </si>
  <si>
    <t>LD minutes per line/month</t>
  </si>
  <si>
    <t>LD average price per minute ($)</t>
  </si>
  <si>
    <t>Revenue from long distance service ($000s)</t>
  </si>
  <si>
    <t>Data Service Revenue</t>
  </si>
  <si>
    <t>Penetration of customer locations (%)</t>
  </si>
  <si>
    <t>Average data locations in service</t>
  </si>
  <si>
    <t>Average revenue per data location</t>
  </si>
  <si>
    <t>Revenue from data service ($000s)</t>
  </si>
  <si>
    <t>Gross Margin Assumptions</t>
  </si>
  <si>
    <t>Migration to CPTL Network</t>
  </si>
  <si>
    <t>Local resale margins (%)</t>
  </si>
  <si>
    <t>Long distance margins (%)</t>
  </si>
  <si>
    <t>Off-net data gross margins (%)</t>
  </si>
  <si>
    <t>On-net data gross margins (%)</t>
  </si>
  <si>
    <t>Customer locations on-net (%)</t>
  </si>
  <si>
    <t>Revenue on-net (%)</t>
  </si>
  <si>
    <t>Cost of local service</t>
  </si>
  <si>
    <t>Cost of long distance service</t>
  </si>
  <si>
    <t>Cost of data service</t>
  </si>
  <si>
    <t>Total cost of services</t>
  </si>
  <si>
    <t>Total telecommunications revenues</t>
  </si>
  <si>
    <t>Average access lines in service (000s)</t>
  </si>
  <si>
    <t>ALGX</t>
  </si>
  <si>
    <t>Revenues/Full Time Employees (000s)</t>
  </si>
  <si>
    <t>LD Penetration of local lines in service</t>
  </si>
  <si>
    <t>NM</t>
  </si>
  <si>
    <t>Valuation Analyses</t>
  </si>
  <si>
    <t>Depreciation and Amortization</t>
  </si>
  <si>
    <t>Est. Capital Expenditures</t>
  </si>
  <si>
    <t>Terminal P/E multiple:</t>
  </si>
  <si>
    <t xml:space="preserve">Discounted Cash Flow Analysis  </t>
  </si>
  <si>
    <t>Free Cash Flow (1)</t>
  </si>
  <si>
    <t>Note 1:  Defined as fully tax-effected EBIT (36% rate), plus depreciation and amortization, less capex.</t>
  </si>
  <si>
    <t>Terminal P/E Multiple Method</t>
  </si>
  <si>
    <t>Terminal EBITDA Multiple Method</t>
  </si>
  <si>
    <t>Terminal EBITDA multiple:</t>
  </si>
  <si>
    <t>CPTL: CTC Communications Corp.</t>
  </si>
  <si>
    <t>ALGX:  Allegiance Telecom Inc.</t>
  </si>
  <si>
    <t>ESPI:  E.Spire Communications</t>
  </si>
  <si>
    <t>ELIX:  Electric Lightwave Inc.</t>
  </si>
  <si>
    <t>GSTX:  GST Telecommunications</t>
  </si>
  <si>
    <t/>
  </si>
  <si>
    <t>ICGX:  ICG Communications Inc.</t>
  </si>
  <si>
    <t>ICIX:  Intermedia Communications Inc.</t>
  </si>
  <si>
    <t>MCLD:  McLoed USA Inc.</t>
  </si>
  <si>
    <t>NXLK:  NextLink Communications Inc.</t>
  </si>
  <si>
    <t>Ticker Symbols</t>
  </si>
  <si>
    <t>Averages</t>
  </si>
  <si>
    <t>(ALL)</t>
  </si>
  <si>
    <t>(Note 1)</t>
  </si>
  <si>
    <t>CPTL Discount To:</t>
  </si>
  <si>
    <t xml:space="preserve">  </t>
  </si>
  <si>
    <t>AVG-1</t>
  </si>
  <si>
    <t>AVG-2</t>
  </si>
  <si>
    <t>(Note 1:  AVG-2 excludes ALGX, MCLD, NXLK)</t>
  </si>
  <si>
    <t xml:space="preserve">   Comparable Multiples</t>
  </si>
  <si>
    <t>22*</t>
  </si>
  <si>
    <t>(* 22 planned by June 1999)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</si>
</sst>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#,##0.000_);[Red]\(#,##0.000\)"/>
    <numFmt numFmtId="167" formatCode="0.000%"/>
    <numFmt numFmtId="168" formatCode="#,##0.0000_);[Red]\(#,##0.0000\)"/>
    <numFmt numFmtId="169" formatCode="&quot;$&quot;#,##0.0_);[Red]\(&quot;$&quot;#,##0.0\)"/>
    <numFmt numFmtId="170" formatCode="&quot;$&quot;#,##0.000_);[Red]\(&quot;$&quot;#,##0.000\)"/>
    <numFmt numFmtId="171" formatCode="0.0"/>
    <numFmt numFmtId="172" formatCode="0.000"/>
    <numFmt numFmtId="173" formatCode="#,##0.0_);\(#,##0.0\)"/>
    <numFmt numFmtId="174" formatCode="0_);[Red]\(0\)"/>
    <numFmt numFmtId="175" formatCode="&quot;$&quot;#,##0.00"/>
    <numFmt numFmtId="176" formatCode="&quot;$&quot;#,##0.0"/>
    <numFmt numFmtId="177" formatCode="#,##0.0"/>
    <numFmt numFmtId="178" formatCode="&quot;$&quot;#,##0.0000_);[Red]\(&quot;$&quot;#,##0.0000\)"/>
    <numFmt numFmtId="179" formatCode="&quot;$&quot;#,##0.0_);\(&quot;$&quot;#,##0.0\)"/>
    <numFmt numFmtId="180" formatCode="&quot;$&quot;#,##0.000_);\(&quot;$&quot;#,##0.000\)"/>
    <numFmt numFmtId="181" formatCode="&quot;$&quot;#,##0.0000_);\(&quot;$&quot;#,##0.0000\)"/>
    <numFmt numFmtId="182" formatCode="&quot;$&quot;#,##0.00000_);\(&quot;$&quot;#,##0.00000\)"/>
    <numFmt numFmtId="183" formatCode="&quot;$&quot;#,##0.000000_);\(&quot;$&quot;#,##0.000000\)"/>
    <numFmt numFmtId="184" formatCode="&quot;$&quot;#,##0.0000000_);\(&quot;$&quot;#,##0.0000000\)"/>
    <numFmt numFmtId="185" formatCode="&quot;$&quot;#,##0.00000000_);\(&quot;$&quot;#,##0.00000000\)"/>
    <numFmt numFmtId="186" formatCode="&quot;$&quot;#,##0.000000000_);\(&quot;$&quot;#,##0.000000000\)"/>
    <numFmt numFmtId="187" formatCode="&quot;$&quot;#,##0.0000000000_);\(&quot;$&quot;#,##0.0000000000\)"/>
    <numFmt numFmtId="188" formatCode="[$$-1009]#,##0;[Red]\-[$$-1009]#,##0"/>
    <numFmt numFmtId="189" formatCode="[$C$-240A]#,##0;[Red][$C$-240A]#,##0"/>
    <numFmt numFmtId="190" formatCode="#,##0;[Red]#,##0"/>
    <numFmt numFmtId="191" formatCode="[$C$-240A]#,##0_);[Red]\([$C$-240A]#,##0\)"/>
    <numFmt numFmtId="192" formatCode="[$C$-240A]#,##0"/>
    <numFmt numFmtId="193" formatCode="[$C$-240A]#,##0.00_);[Red]\([$C$-240A]#,##0.00\)"/>
    <numFmt numFmtId="194" formatCode="&quot;$&quot;#,##0"/>
    <numFmt numFmtId="195" formatCode="#,##0.00000_);[Red]\(#,##0.00000\)"/>
    <numFmt numFmtId="196" formatCode="0.00_);[Red]\(0.00\)"/>
    <numFmt numFmtId="197" formatCode="0.0_);[Red]\(0.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62"/>
      <name val="CG Times (W1)"/>
      <family val="1"/>
    </font>
    <font>
      <sz val="8"/>
      <color indexed="62"/>
      <name val="CG Times (W1)"/>
      <family val="1"/>
    </font>
    <font>
      <sz val="6"/>
      <color indexed="62"/>
      <name val="CG Times (W1)"/>
      <family val="1"/>
    </font>
    <font>
      <sz val="10"/>
      <color indexed="62"/>
      <name val="CG Times (W1)"/>
      <family val="1"/>
    </font>
    <font>
      <b/>
      <sz val="9"/>
      <color indexed="62"/>
      <name val="CG Times (W1)"/>
      <family val="0"/>
    </font>
    <font>
      <b/>
      <sz val="10"/>
      <color indexed="62"/>
      <name val="CG Times (W1)"/>
      <family val="1"/>
    </font>
    <font>
      <b/>
      <sz val="14"/>
      <color indexed="62"/>
      <name val="CG Times (W1)"/>
      <family val="1"/>
    </font>
    <font>
      <sz val="14"/>
      <color indexed="62"/>
      <name val="CG Times (W1)"/>
      <family val="1"/>
    </font>
    <font>
      <b/>
      <sz val="14"/>
      <color indexed="62"/>
      <name val="Times New Roman"/>
      <family val="1"/>
    </font>
    <font>
      <sz val="10"/>
      <name val="CG Times"/>
      <family val="1"/>
    </font>
    <font>
      <sz val="7"/>
      <color indexed="62"/>
      <name val="CG Times (W1)"/>
      <family val="1"/>
    </font>
    <font>
      <sz val="9"/>
      <name val="CG Times"/>
      <family val="1"/>
    </font>
    <font>
      <sz val="9"/>
      <name val="MS Sans Serif"/>
      <family val="0"/>
    </font>
    <font>
      <b/>
      <i/>
      <sz val="9"/>
      <color indexed="62"/>
      <name val="CG Times (W1)"/>
      <family val="0"/>
    </font>
    <font>
      <b/>
      <sz val="6"/>
      <color indexed="62"/>
      <name val="CG Times (W1)"/>
      <family val="0"/>
    </font>
    <font>
      <i/>
      <sz val="8"/>
      <color indexed="62"/>
      <name val="CG Times (W1)"/>
      <family val="1"/>
    </font>
    <font>
      <sz val="10"/>
      <color indexed="10"/>
      <name val="CG Times (W1)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65" fontId="4" fillId="0" borderId="0" xfId="15" applyNumberFormat="1" applyFont="1" applyAlignment="1">
      <alignment/>
    </xf>
    <xf numFmtId="164" fontId="6" fillId="0" borderId="0" xfId="19" applyNumberFormat="1" applyFont="1" applyAlignment="1">
      <alignment/>
    </xf>
    <xf numFmtId="164" fontId="6" fillId="0" borderId="0" xfId="19" applyNumberFormat="1" applyFont="1" applyAlignment="1">
      <alignment horizontal="right"/>
    </xf>
    <xf numFmtId="38" fontId="5" fillId="0" borderId="0" xfId="15" applyNumberFormat="1" applyFont="1" applyAlignment="1">
      <alignment/>
    </xf>
    <xf numFmtId="0" fontId="7" fillId="0" borderId="0" xfId="0" applyFont="1" applyAlignment="1">
      <alignment/>
    </xf>
    <xf numFmtId="164" fontId="6" fillId="0" borderId="0" xfId="19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5" fontId="9" fillId="0" borderId="0" xfId="15" applyNumberFormat="1" applyFont="1" applyAlignment="1">
      <alignment/>
    </xf>
    <xf numFmtId="1" fontId="9" fillId="0" borderId="0" xfId="15" applyNumberFormat="1" applyFont="1" applyAlignment="1">
      <alignment horizontal="center"/>
    </xf>
    <xf numFmtId="1" fontId="9" fillId="0" borderId="1" xfId="15" applyNumberFormat="1" applyFont="1" applyBorder="1" applyAlignment="1">
      <alignment horizontal="center"/>
    </xf>
    <xf numFmtId="1" fontId="9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38" fontId="7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165" fontId="7" fillId="0" borderId="0" xfId="15" applyNumberFormat="1" applyFont="1" applyAlignment="1">
      <alignment horizontal="left"/>
    </xf>
    <xf numFmtId="1" fontId="9" fillId="0" borderId="1" xfId="15" applyNumberFormat="1" applyFont="1" applyBorder="1" applyAlignment="1" quotePrefix="1">
      <alignment horizontal="center"/>
    </xf>
    <xf numFmtId="38" fontId="7" fillId="0" borderId="0" xfId="15" applyNumberFormat="1" applyFont="1" applyBorder="1" applyAlignment="1">
      <alignment/>
    </xf>
    <xf numFmtId="38" fontId="7" fillId="0" borderId="0" xfId="15" applyNumberFormat="1" applyFont="1" applyAlignment="1">
      <alignment horizontal="left"/>
    </xf>
    <xf numFmtId="38" fontId="9" fillId="0" borderId="0" xfId="15" applyNumberFormat="1" applyFont="1" applyAlignment="1">
      <alignment horizontal="left"/>
    </xf>
    <xf numFmtId="38" fontId="7" fillId="0" borderId="0" xfId="15" applyNumberFormat="1" applyFont="1" applyAlignment="1">
      <alignment horizontal="left"/>
    </xf>
    <xf numFmtId="165" fontId="10" fillId="0" borderId="1" xfId="15" applyNumberFormat="1" applyFont="1" applyBorder="1" applyAlignment="1">
      <alignment horizontal="left"/>
    </xf>
    <xf numFmtId="165" fontId="10" fillId="0" borderId="1" xfId="15" applyNumberFormat="1" applyFont="1" applyBorder="1" applyAlignment="1">
      <alignment/>
    </xf>
    <xf numFmtId="165" fontId="10" fillId="0" borderId="1" xfId="15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165" fontId="12" fillId="0" borderId="1" xfId="15" applyNumberFormat="1" applyFont="1" applyBorder="1" applyAlignment="1">
      <alignment horizontal="right"/>
    </xf>
    <xf numFmtId="165" fontId="10" fillId="0" borderId="0" xfId="15" applyNumberFormat="1" applyFont="1" applyAlignment="1">
      <alignment/>
    </xf>
    <xf numFmtId="0" fontId="0" fillId="0" borderId="1" xfId="0" applyBorder="1" applyAlignment="1">
      <alignment/>
    </xf>
    <xf numFmtId="38" fontId="7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8" fontId="7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38" fontId="7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38" fontId="9" fillId="0" borderId="0" xfId="0" applyNumberFormat="1" applyFont="1" applyAlignment="1">
      <alignment/>
    </xf>
    <xf numFmtId="0" fontId="13" fillId="0" borderId="0" xfId="0" applyFont="1" applyAlignment="1">
      <alignment/>
    </xf>
    <xf numFmtId="38" fontId="7" fillId="0" borderId="0" xfId="17" applyNumberFormat="1" applyFont="1" applyBorder="1" applyAlignment="1">
      <alignment/>
    </xf>
    <xf numFmtId="0" fontId="9" fillId="0" borderId="0" xfId="0" applyFont="1" applyAlignment="1">
      <alignment/>
    </xf>
    <xf numFmtId="6" fontId="7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9" fillId="0" borderId="0" xfId="15" applyNumberFormat="1" applyFont="1" applyBorder="1" applyAlignment="1">
      <alignment horizontal="centerContinuous"/>
    </xf>
    <xf numFmtId="38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 horizontal="centerContinuous"/>
    </xf>
    <xf numFmtId="40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164" fontId="9" fillId="0" borderId="1" xfId="19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75" fontId="7" fillId="0" borderId="0" xfId="19" applyNumberFormat="1" applyFont="1" applyBorder="1" applyAlignment="1">
      <alignment/>
    </xf>
    <xf numFmtId="171" fontId="7" fillId="0" borderId="0" xfId="19" applyNumberFormat="1" applyFont="1" applyBorder="1" applyAlignment="1">
      <alignment/>
    </xf>
    <xf numFmtId="171" fontId="7" fillId="0" borderId="0" xfId="19" applyNumberFormat="1" applyFont="1" applyBorder="1" applyAlignment="1">
      <alignment horizontal="right"/>
    </xf>
    <xf numFmtId="164" fontId="14" fillId="0" borderId="0" xfId="19" applyNumberFormat="1" applyFont="1" applyAlignment="1">
      <alignment horizontal="centerContinuous"/>
    </xf>
    <xf numFmtId="164" fontId="7" fillId="0" borderId="0" xfId="19" applyNumberFormat="1" applyFont="1" applyAlignment="1">
      <alignment horizontal="centerContinuous"/>
    </xf>
    <xf numFmtId="38" fontId="7" fillId="0" borderId="0" xfId="15" applyNumberFormat="1" applyFont="1" applyAlignment="1">
      <alignment/>
    </xf>
    <xf numFmtId="164" fontId="9" fillId="0" borderId="0" xfId="19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7" fillId="0" borderId="0" xfId="15" applyNumberFormat="1" applyFont="1" applyAlignment="1">
      <alignment/>
    </xf>
    <xf numFmtId="38" fontId="7" fillId="0" borderId="0" xfId="15" applyNumberFormat="1" applyFont="1" applyBorder="1" applyAlignment="1">
      <alignment/>
    </xf>
    <xf numFmtId="174" fontId="7" fillId="0" borderId="0" xfId="15" applyNumberFormat="1" applyFont="1" applyAlignment="1">
      <alignment/>
    </xf>
    <xf numFmtId="8" fontId="9" fillId="0" borderId="2" xfId="17" applyNumberFormat="1" applyFont="1" applyBorder="1" applyAlignment="1">
      <alignment/>
    </xf>
    <xf numFmtId="40" fontId="7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6" fontId="7" fillId="0" borderId="0" xfId="19" applyNumberFormat="1" applyFont="1" applyBorder="1" applyAlignment="1">
      <alignment/>
    </xf>
    <xf numFmtId="164" fontId="4" fillId="0" borderId="0" xfId="19" applyNumberFormat="1" applyFont="1" applyAlignment="1">
      <alignment/>
    </xf>
    <xf numFmtId="164" fontId="4" fillId="0" borderId="0" xfId="19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6" fontId="4" fillId="0" borderId="0" xfId="17" applyNumberFormat="1" applyFont="1" applyBorder="1" applyAlignment="1">
      <alignment/>
    </xf>
    <xf numFmtId="6" fontId="4" fillId="0" borderId="0" xfId="19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4" fontId="9" fillId="0" borderId="0" xfId="19" applyNumberFormat="1" applyFont="1" applyBorder="1" applyAlignment="1">
      <alignment horizontal="left"/>
    </xf>
    <xf numFmtId="164" fontId="7" fillId="0" borderId="0" xfId="19" applyNumberFormat="1" applyFont="1" applyBorder="1" applyAlignment="1">
      <alignment horizontal="left"/>
    </xf>
    <xf numFmtId="164" fontId="4" fillId="0" borderId="0" xfId="19" applyNumberFormat="1" applyFont="1" applyBorder="1" applyAlignment="1">
      <alignment horizontal="left"/>
    </xf>
    <xf numFmtId="164" fontId="7" fillId="0" borderId="0" xfId="19" applyNumberFormat="1" applyFont="1" applyBorder="1" applyAlignment="1">
      <alignment horizontal="left"/>
    </xf>
    <xf numFmtId="38" fontId="7" fillId="0" borderId="0" xfId="17" applyNumberFormat="1" applyFont="1" applyAlignment="1">
      <alignment/>
    </xf>
    <xf numFmtId="38" fontId="7" fillId="0" borderId="3" xfId="17" applyNumberFormat="1" applyFont="1" applyBorder="1" applyAlignment="1">
      <alignment/>
    </xf>
    <xf numFmtId="38" fontId="7" fillId="0" borderId="4" xfId="17" applyNumberFormat="1" applyFont="1" applyBorder="1" applyAlignment="1">
      <alignment/>
    </xf>
    <xf numFmtId="38" fontId="7" fillId="0" borderId="5" xfId="17" applyNumberFormat="1" applyFont="1" applyBorder="1" applyAlignment="1">
      <alignment/>
    </xf>
    <xf numFmtId="38" fontId="7" fillId="0" borderId="6" xfId="17" applyNumberFormat="1" applyFont="1" applyBorder="1" applyAlignment="1">
      <alignment/>
    </xf>
    <xf numFmtId="38" fontId="7" fillId="0" borderId="0" xfId="17" applyNumberFormat="1" applyFont="1" applyBorder="1" applyAlignment="1">
      <alignment/>
    </xf>
    <xf numFmtId="38" fontId="7" fillId="0" borderId="7" xfId="17" applyNumberFormat="1" applyFont="1" applyBorder="1" applyAlignment="1">
      <alignment/>
    </xf>
    <xf numFmtId="38" fontId="7" fillId="0" borderId="8" xfId="17" applyNumberFormat="1" applyFont="1" applyBorder="1" applyAlignment="1">
      <alignment/>
    </xf>
    <xf numFmtId="38" fontId="7" fillId="0" borderId="1" xfId="17" applyNumberFormat="1" applyFont="1" applyBorder="1" applyAlignment="1">
      <alignment/>
    </xf>
    <xf numFmtId="38" fontId="7" fillId="0" borderId="9" xfId="17" applyNumberFormat="1" applyFont="1" applyBorder="1" applyAlignment="1">
      <alignment/>
    </xf>
    <xf numFmtId="8" fontId="7" fillId="0" borderId="0" xfId="0" applyNumberFormat="1" applyFont="1" applyAlignment="1">
      <alignment/>
    </xf>
    <xf numFmtId="8" fontId="7" fillId="0" borderId="4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8" fontId="7" fillId="0" borderId="1" xfId="0" applyNumberFormat="1" applyFont="1" applyBorder="1" applyAlignment="1">
      <alignment/>
    </xf>
    <xf numFmtId="165" fontId="4" fillId="0" borderId="0" xfId="15" applyNumberFormat="1" applyFont="1" applyAlignment="1">
      <alignment horizontal="left"/>
    </xf>
    <xf numFmtId="165" fontId="4" fillId="0" borderId="0" xfId="15" applyNumberFormat="1" applyFont="1" applyAlignment="1">
      <alignment/>
    </xf>
    <xf numFmtId="1" fontId="8" fillId="0" borderId="0" xfId="15" applyNumberFormat="1" applyFont="1" applyAlignment="1">
      <alignment horizontal="left"/>
    </xf>
    <xf numFmtId="38" fontId="8" fillId="0" borderId="0" xfId="15" applyNumberFormat="1" applyFont="1" applyAlignment="1">
      <alignment/>
    </xf>
    <xf numFmtId="38" fontId="4" fillId="0" borderId="0" xfId="15" applyNumberFormat="1" applyFont="1" applyAlignment="1">
      <alignment/>
    </xf>
    <xf numFmtId="1" fontId="8" fillId="0" borderId="1" xfId="15" applyNumberFormat="1" applyFont="1" applyBorder="1" applyAlignment="1">
      <alignment horizontal="center"/>
    </xf>
    <xf numFmtId="190" fontId="4" fillId="0" borderId="0" xfId="17" applyNumberFormat="1" applyFont="1" applyBorder="1" applyAlignment="1">
      <alignment/>
    </xf>
    <xf numFmtId="164" fontId="4" fillId="0" borderId="0" xfId="19" applyNumberFormat="1" applyFont="1" applyAlignment="1">
      <alignment/>
    </xf>
    <xf numFmtId="174" fontId="4" fillId="0" borderId="0" xfId="15" applyNumberFormat="1" applyFont="1" applyAlignment="1">
      <alignment/>
    </xf>
    <xf numFmtId="174" fontId="4" fillId="0" borderId="1" xfId="15" applyNumberFormat="1" applyFont="1" applyBorder="1" applyAlignment="1">
      <alignment/>
    </xf>
    <xf numFmtId="38" fontId="4" fillId="0" borderId="0" xfId="15" applyNumberFormat="1" applyFont="1" applyAlignment="1">
      <alignment/>
    </xf>
    <xf numFmtId="1" fontId="8" fillId="0" borderId="0" xfId="15" applyNumberFormat="1" applyFont="1" applyAlignment="1">
      <alignment horizontal="center"/>
    </xf>
    <xf numFmtId="1" fontId="8" fillId="0" borderId="1" xfId="15" applyNumberFormat="1" applyFont="1" applyBorder="1" applyAlignment="1" quotePrefix="1">
      <alignment horizontal="center"/>
    </xf>
    <xf numFmtId="165" fontId="8" fillId="0" borderId="1" xfId="15" applyNumberFormat="1" applyFont="1" applyBorder="1" applyAlignment="1">
      <alignment horizontal="center"/>
    </xf>
    <xf numFmtId="6" fontId="4" fillId="0" borderId="0" xfId="17" applyNumberFormat="1" applyFont="1" applyBorder="1" applyAlignment="1">
      <alignment/>
    </xf>
    <xf numFmtId="165" fontId="8" fillId="0" borderId="0" xfId="15" applyNumberFormat="1" applyFont="1" applyBorder="1" applyAlignment="1">
      <alignment horizontal="center"/>
    </xf>
    <xf numFmtId="165" fontId="10" fillId="0" borderId="1" xfId="15" applyNumberFormat="1" applyFont="1" applyBorder="1" applyAlignment="1">
      <alignment/>
    </xf>
    <xf numFmtId="164" fontId="6" fillId="0" borderId="0" xfId="19" applyNumberFormat="1" applyFont="1" applyAlignment="1">
      <alignment/>
    </xf>
    <xf numFmtId="0" fontId="6" fillId="0" borderId="0" xfId="0" applyFont="1" applyAlignment="1">
      <alignment/>
    </xf>
    <xf numFmtId="38" fontId="6" fillId="0" borderId="0" xfId="15" applyNumberFormat="1" applyFont="1" applyAlignment="1">
      <alignment/>
    </xf>
    <xf numFmtId="165" fontId="18" fillId="0" borderId="1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" fontId="18" fillId="0" borderId="0" xfId="15" applyNumberFormat="1" applyFont="1" applyAlignment="1">
      <alignment horizontal="center"/>
    </xf>
    <xf numFmtId="165" fontId="6" fillId="0" borderId="0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164" fontId="6" fillId="0" borderId="0" xfId="19" applyNumberFormat="1" applyFont="1" applyBorder="1" applyAlignment="1">
      <alignment/>
    </xf>
    <xf numFmtId="165" fontId="18" fillId="0" borderId="0" xfId="15" applyNumberFormat="1" applyFont="1" applyBorder="1" applyAlignment="1">
      <alignment horizontal="center"/>
    </xf>
    <xf numFmtId="174" fontId="6" fillId="0" borderId="0" xfId="15" applyNumberFormat="1" applyFont="1" applyAlignment="1">
      <alignment/>
    </xf>
    <xf numFmtId="38" fontId="6" fillId="0" borderId="0" xfId="15" applyNumberFormat="1" applyFont="1" applyAlignment="1">
      <alignment/>
    </xf>
    <xf numFmtId="164" fontId="6" fillId="0" borderId="0" xfId="19" applyNumberFormat="1" applyFont="1" applyAlignment="1">
      <alignment horizontal="centerContinuous"/>
    </xf>
    <xf numFmtId="164" fontId="6" fillId="0" borderId="0" xfId="19" applyNumberFormat="1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38" fontId="6" fillId="0" borderId="0" xfId="17" applyNumberFormat="1" applyFont="1" applyBorder="1" applyAlignment="1">
      <alignment/>
    </xf>
    <xf numFmtId="38" fontId="18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18" fillId="0" borderId="0" xfId="0" applyFont="1" applyAlignment="1">
      <alignment/>
    </xf>
    <xf numFmtId="1" fontId="8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8" fontId="9" fillId="0" borderId="0" xfId="17" applyNumberFormat="1" applyFont="1" applyBorder="1" applyAlignment="1">
      <alignment/>
    </xf>
    <xf numFmtId="165" fontId="7" fillId="0" borderId="0" xfId="15" applyNumberFormat="1" applyFont="1" applyAlignment="1">
      <alignment horizontal="center"/>
    </xf>
    <xf numFmtId="6" fontId="4" fillId="0" borderId="0" xfId="15" applyNumberFormat="1" applyFont="1" applyAlignment="1">
      <alignment horizontal="left"/>
    </xf>
    <xf numFmtId="38" fontId="4" fillId="0" borderId="0" xfId="15" applyNumberFormat="1" applyFont="1" applyAlignment="1">
      <alignment horizontal="left"/>
    </xf>
    <xf numFmtId="164" fontId="6" fillId="0" borderId="0" xfId="19" applyNumberFormat="1" applyFont="1" applyAlignment="1">
      <alignment horizontal="right"/>
    </xf>
    <xf numFmtId="38" fontId="4" fillId="0" borderId="0" xfId="15" applyNumberFormat="1" applyFont="1" applyBorder="1" applyAlignment="1">
      <alignment/>
    </xf>
    <xf numFmtId="174" fontId="7" fillId="0" borderId="0" xfId="15" applyNumberFormat="1" applyFont="1" applyAlignment="1">
      <alignment/>
    </xf>
    <xf numFmtId="174" fontId="8" fillId="0" borderId="1" xfId="15" applyNumberFormat="1" applyFont="1" applyBorder="1" applyAlignment="1">
      <alignment horizontal="center"/>
    </xf>
    <xf numFmtId="174" fontId="8" fillId="0" borderId="0" xfId="15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38" fontId="4" fillId="0" borderId="1" xfId="15" applyNumberFormat="1" applyFont="1" applyBorder="1" applyAlignment="1">
      <alignment/>
    </xf>
    <xf numFmtId="164" fontId="7" fillId="0" borderId="1" xfId="19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40" fontId="4" fillId="0" borderId="0" xfId="15" applyNumberFormat="1" applyFont="1" applyAlignment="1">
      <alignment/>
    </xf>
    <xf numFmtId="6" fontId="9" fillId="0" borderId="0" xfId="17" applyNumberFormat="1" applyFont="1" applyBorder="1" applyAlignment="1">
      <alignment horizontal="center"/>
    </xf>
    <xf numFmtId="6" fontId="9" fillId="0" borderId="0" xfId="19" applyNumberFormat="1" applyFont="1" applyBorder="1" applyAlignment="1">
      <alignment horizontal="center"/>
    </xf>
    <xf numFmtId="164" fontId="9" fillId="0" borderId="0" xfId="19" applyNumberFormat="1" applyFont="1" applyAlignment="1">
      <alignment horizontal="center"/>
    </xf>
    <xf numFmtId="6" fontId="9" fillId="0" borderId="1" xfId="17" applyNumberFormat="1" applyFont="1" applyBorder="1" applyAlignment="1">
      <alignment horizontal="center"/>
    </xf>
    <xf numFmtId="6" fontId="9" fillId="0" borderId="1" xfId="19" applyNumberFormat="1" applyFont="1" applyBorder="1" applyAlignment="1">
      <alignment horizontal="center"/>
    </xf>
    <xf numFmtId="164" fontId="9" fillId="0" borderId="1" xfId="19" applyNumberFormat="1" applyFont="1" applyBorder="1" applyAlignment="1">
      <alignment horizontal="left"/>
    </xf>
    <xf numFmtId="164" fontId="7" fillId="0" borderId="1" xfId="19" applyNumberFormat="1" applyFont="1" applyBorder="1" applyAlignment="1">
      <alignment/>
    </xf>
    <xf numFmtId="0" fontId="13" fillId="0" borderId="1" xfId="0" applyFont="1" applyBorder="1" applyAlignment="1">
      <alignment/>
    </xf>
    <xf numFmtId="164" fontId="7" fillId="0" borderId="0" xfId="19" applyNumberFormat="1" applyFont="1" applyBorder="1" applyAlignment="1">
      <alignment horizontal="center"/>
    </xf>
    <xf numFmtId="2" fontId="7" fillId="0" borderId="0" xfId="19" applyNumberFormat="1" applyFont="1" applyBorder="1" applyAlignment="1">
      <alignment/>
    </xf>
    <xf numFmtId="2" fontId="7" fillId="0" borderId="0" xfId="17" applyNumberFormat="1" applyFont="1" applyBorder="1" applyAlignment="1">
      <alignment/>
    </xf>
    <xf numFmtId="1" fontId="7" fillId="0" borderId="0" xfId="19" applyNumberFormat="1" applyFont="1" applyBorder="1" applyAlignment="1">
      <alignment/>
    </xf>
    <xf numFmtId="164" fontId="4" fillId="0" borderId="0" xfId="19" applyNumberFormat="1" applyFont="1" applyAlignment="1">
      <alignment/>
    </xf>
    <xf numFmtId="38" fontId="17" fillId="0" borderId="0" xfId="15" applyNumberFormat="1" applyFont="1" applyAlignment="1">
      <alignment horizontal="center"/>
    </xf>
    <xf numFmtId="38" fontId="4" fillId="0" borderId="0" xfId="17" applyNumberFormat="1" applyFont="1" applyBorder="1" applyAlignment="1">
      <alignment/>
    </xf>
    <xf numFmtId="38" fontId="4" fillId="0" borderId="0" xfId="15" applyNumberFormat="1" applyFont="1" applyAlignment="1">
      <alignment/>
    </xf>
    <xf numFmtId="38" fontId="4" fillId="0" borderId="1" xfId="17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96" fontId="7" fillId="0" borderId="0" xfId="19" applyNumberFormat="1" applyFont="1" applyBorder="1" applyAlignment="1">
      <alignment/>
    </xf>
    <xf numFmtId="8" fontId="7" fillId="0" borderId="0" xfId="17" applyFont="1" applyBorder="1" applyAlignment="1">
      <alignment/>
    </xf>
    <xf numFmtId="8" fontId="7" fillId="0" borderId="0" xfId="17" applyFont="1" applyAlignment="1">
      <alignment/>
    </xf>
    <xf numFmtId="8" fontId="5" fillId="0" borderId="0" xfId="17" applyFont="1" applyAlignment="1">
      <alignment/>
    </xf>
    <xf numFmtId="9" fontId="7" fillId="0" borderId="0" xfId="19" applyFont="1" applyBorder="1" applyAlignment="1">
      <alignment/>
    </xf>
    <xf numFmtId="9" fontId="7" fillId="0" borderId="0" xfId="19" applyFont="1" applyAlignment="1">
      <alignment/>
    </xf>
    <xf numFmtId="9" fontId="5" fillId="0" borderId="0" xfId="19" applyFont="1" applyAlignment="1">
      <alignment/>
    </xf>
    <xf numFmtId="38" fontId="9" fillId="0" borderId="0" xfId="15" applyNumberFormat="1" applyFont="1" applyBorder="1" applyAlignment="1">
      <alignment horizontal="center"/>
    </xf>
    <xf numFmtId="38" fontId="7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4" fontId="7" fillId="0" borderId="0" xfId="19" applyNumberFormat="1" applyFont="1" applyAlignment="1">
      <alignment/>
    </xf>
    <xf numFmtId="164" fontId="7" fillId="0" borderId="0" xfId="19" applyNumberFormat="1" applyFont="1" applyAlignment="1">
      <alignment horizontal="right"/>
    </xf>
    <xf numFmtId="164" fontId="7" fillId="0" borderId="0" xfId="19" applyNumberFormat="1" applyFont="1" applyAlignment="1">
      <alignment horizontal="left"/>
    </xf>
    <xf numFmtId="40" fontId="7" fillId="0" borderId="0" xfId="17" applyNumberFormat="1" applyFont="1" applyAlignment="1">
      <alignment/>
    </xf>
    <xf numFmtId="164" fontId="9" fillId="0" borderId="0" xfId="19" applyNumberFormat="1" applyFont="1" applyAlignment="1">
      <alignment horizontal="left"/>
    </xf>
    <xf numFmtId="38" fontId="9" fillId="0" borderId="0" xfId="15" applyNumberFormat="1" applyFont="1" applyBorder="1" applyAlignment="1">
      <alignment/>
    </xf>
    <xf numFmtId="164" fontId="9" fillId="0" borderId="0" xfId="19" applyNumberFormat="1" applyFont="1" applyBorder="1" applyAlignment="1">
      <alignment horizontal="center"/>
    </xf>
    <xf numFmtId="6" fontId="7" fillId="0" borderId="0" xfId="17" applyNumberFormat="1" applyFont="1" applyBorder="1" applyAlignment="1">
      <alignment/>
    </xf>
    <xf numFmtId="38" fontId="7" fillId="0" borderId="4" xfId="15" applyNumberFormat="1" applyFont="1" applyBorder="1" applyAlignment="1">
      <alignment/>
    </xf>
    <xf numFmtId="196" fontId="7" fillId="0" borderId="0" xfId="19" applyNumberFormat="1" applyFont="1" applyBorder="1" applyAlignment="1">
      <alignment horizontal="right"/>
    </xf>
    <xf numFmtId="1" fontId="7" fillId="0" borderId="0" xfId="19" applyNumberFormat="1" applyFont="1" applyBorder="1" applyAlignment="1">
      <alignment horizontal="right"/>
    </xf>
    <xf numFmtId="165" fontId="7" fillId="0" borderId="0" xfId="15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2" fontId="9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9" fontId="9" fillId="0" borderId="1" xfId="0" applyNumberFormat="1" applyFont="1" applyBorder="1" applyAlignment="1">
      <alignment horizontal="center"/>
    </xf>
    <xf numFmtId="164" fontId="7" fillId="0" borderId="3" xfId="19" applyNumberFormat="1" applyFont="1" applyBorder="1" applyAlignment="1">
      <alignment/>
    </xf>
    <xf numFmtId="6" fontId="7" fillId="0" borderId="4" xfId="17" applyNumberFormat="1" applyFont="1" applyBorder="1" applyAlignment="1">
      <alignment/>
    </xf>
    <xf numFmtId="164" fontId="7" fillId="0" borderId="5" xfId="19" applyNumberFormat="1" applyFont="1" applyBorder="1" applyAlignment="1">
      <alignment/>
    </xf>
    <xf numFmtId="164" fontId="7" fillId="0" borderId="6" xfId="19" applyNumberFormat="1" applyFont="1" applyBorder="1" applyAlignment="1">
      <alignment/>
    </xf>
    <xf numFmtId="164" fontId="7" fillId="0" borderId="7" xfId="19" applyNumberFormat="1" applyFont="1" applyBorder="1" applyAlignment="1">
      <alignment/>
    </xf>
    <xf numFmtId="2" fontId="7" fillId="0" borderId="7" xfId="19" applyNumberFormat="1" applyFont="1" applyBorder="1" applyAlignment="1">
      <alignment/>
    </xf>
    <xf numFmtId="164" fontId="4" fillId="0" borderId="6" xfId="19" applyNumberFormat="1" applyFont="1" applyBorder="1" applyAlignment="1">
      <alignment/>
    </xf>
    <xf numFmtId="164" fontId="4" fillId="0" borderId="7" xfId="19" applyNumberFormat="1" applyFont="1" applyBorder="1" applyAlignment="1">
      <alignment/>
    </xf>
    <xf numFmtId="164" fontId="6" fillId="0" borderId="6" xfId="19" applyNumberFormat="1" applyFont="1" applyBorder="1" applyAlignment="1">
      <alignment/>
    </xf>
    <xf numFmtId="164" fontId="6" fillId="0" borderId="7" xfId="19" applyNumberFormat="1" applyFont="1" applyBorder="1" applyAlignment="1">
      <alignment/>
    </xf>
    <xf numFmtId="196" fontId="7" fillId="0" borderId="7" xfId="19" applyNumberFormat="1" applyFont="1" applyBorder="1" applyAlignment="1">
      <alignment/>
    </xf>
    <xf numFmtId="1" fontId="7" fillId="0" borderId="7" xfId="19" applyNumberFormat="1" applyFont="1" applyBorder="1" applyAlignment="1">
      <alignment/>
    </xf>
    <xf numFmtId="1" fontId="6" fillId="0" borderId="7" xfId="19" applyNumberFormat="1" applyFont="1" applyBorder="1" applyAlignment="1">
      <alignment/>
    </xf>
    <xf numFmtId="164" fontId="7" fillId="0" borderId="7" xfId="19" applyNumberFormat="1" applyFont="1" applyBorder="1" applyAlignment="1">
      <alignment/>
    </xf>
    <xf numFmtId="164" fontId="6" fillId="0" borderId="8" xfId="19" applyNumberFormat="1" applyFont="1" applyBorder="1" applyAlignment="1">
      <alignment/>
    </xf>
    <xf numFmtId="6" fontId="7" fillId="0" borderId="1" xfId="17" applyNumberFormat="1" applyFont="1" applyBorder="1" applyAlignment="1">
      <alignment/>
    </xf>
    <xf numFmtId="164" fontId="7" fillId="0" borderId="9" xfId="19" applyNumberFormat="1" applyFont="1" applyBorder="1" applyAlignment="1">
      <alignment/>
    </xf>
    <xf numFmtId="0" fontId="13" fillId="0" borderId="0" xfId="0" applyFont="1" applyBorder="1" applyAlignment="1" quotePrefix="1">
      <alignment horizontal="left"/>
    </xf>
    <xf numFmtId="164" fontId="7" fillId="0" borderId="6" xfId="19" applyNumberFormat="1" applyFont="1" applyBorder="1" applyAlignment="1">
      <alignment horizontal="left"/>
    </xf>
    <xf numFmtId="164" fontId="7" fillId="0" borderId="8" xfId="19" applyNumberFormat="1" applyFont="1" applyBorder="1" applyAlignment="1">
      <alignment horizontal="left"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7" fillId="0" borderId="1" xfId="19" applyNumberFormat="1" applyFont="1" applyBorder="1" applyAlignment="1">
      <alignment horizontal="left"/>
    </xf>
    <xf numFmtId="164" fontId="6" fillId="0" borderId="9" xfId="19" applyNumberFormat="1" applyFont="1" applyBorder="1" applyAlignment="1">
      <alignment/>
    </xf>
    <xf numFmtId="164" fontId="7" fillId="0" borderId="0" xfId="19" applyNumberFormat="1" applyFont="1" applyBorder="1" applyAlignment="1">
      <alignment horizontal="center"/>
    </xf>
    <xf numFmtId="164" fontId="6" fillId="0" borderId="0" xfId="19" applyNumberFormat="1" applyFont="1" applyBorder="1" applyAlignment="1">
      <alignment horizontal="center"/>
    </xf>
    <xf numFmtId="164" fontId="7" fillId="0" borderId="0" xfId="19" applyNumberFormat="1" applyFont="1" applyAlignment="1">
      <alignment horizontal="center"/>
    </xf>
    <xf numFmtId="6" fontId="7" fillId="0" borderId="1" xfId="17" applyNumberFormat="1" applyFont="1" applyBorder="1" applyAlignment="1">
      <alignment horizontal="center"/>
    </xf>
    <xf numFmtId="164" fontId="7" fillId="0" borderId="1" xfId="19" applyNumberFormat="1" applyFont="1" applyBorder="1" applyAlignment="1">
      <alignment horizontal="center"/>
    </xf>
    <xf numFmtId="9" fontId="7" fillId="0" borderId="0" xfId="19" applyFont="1" applyBorder="1" applyAlignment="1">
      <alignment horizontal="center"/>
    </xf>
    <xf numFmtId="164" fontId="7" fillId="0" borderId="4" xfId="19" applyNumberFormat="1" applyFont="1" applyBorder="1" applyAlignment="1">
      <alignment/>
    </xf>
    <xf numFmtId="6" fontId="7" fillId="0" borderId="4" xfId="17" applyNumberFormat="1" applyFont="1" applyBorder="1" applyAlignment="1">
      <alignment/>
    </xf>
    <xf numFmtId="6" fontId="7" fillId="0" borderId="4" xfId="17" applyNumberFormat="1" applyFont="1" applyBorder="1" applyAlignment="1">
      <alignment horizontal="center"/>
    </xf>
    <xf numFmtId="164" fontId="7" fillId="0" borderId="4" xfId="19" applyNumberFormat="1" applyFont="1" applyBorder="1" applyAlignment="1">
      <alignment horizontal="center"/>
    </xf>
    <xf numFmtId="164" fontId="6" fillId="0" borderId="4" xfId="19" applyNumberFormat="1" applyFont="1" applyBorder="1" applyAlignment="1">
      <alignment horizontal="center"/>
    </xf>
    <xf numFmtId="164" fontId="6" fillId="0" borderId="5" xfId="19" applyNumberFormat="1" applyFont="1" applyBorder="1" applyAlignment="1">
      <alignment/>
    </xf>
    <xf numFmtId="6" fontId="7" fillId="0" borderId="6" xfId="17" applyNumberFormat="1" applyFont="1" applyBorder="1" applyAlignment="1">
      <alignment/>
    </xf>
    <xf numFmtId="6" fontId="9" fillId="0" borderId="3" xfId="17" applyNumberFormat="1" applyFont="1" applyBorder="1" applyAlignment="1">
      <alignment/>
    </xf>
    <xf numFmtId="0" fontId="6" fillId="0" borderId="1" xfId="0" applyFont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20" fillId="0" borderId="0" xfId="15" applyNumberFormat="1" applyFont="1" applyFill="1" applyBorder="1" applyAlignment="1">
      <alignment/>
    </xf>
    <xf numFmtId="8" fontId="7" fillId="0" borderId="0" xfId="17" applyFont="1" applyFill="1" applyBorder="1" applyAlignment="1">
      <alignment/>
    </xf>
    <xf numFmtId="9" fontId="7" fillId="0" borderId="0" xfId="19" applyFont="1" applyFill="1" applyBorder="1" applyAlignment="1">
      <alignment/>
    </xf>
    <xf numFmtId="164" fontId="7" fillId="0" borderId="0" xfId="1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7" fillId="0" borderId="0" xfId="19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/>
    </xf>
    <xf numFmtId="38" fontId="5" fillId="0" borderId="0" xfId="17" applyNumberFormat="1" applyFont="1" applyAlignment="1">
      <alignment/>
    </xf>
    <xf numFmtId="164" fontId="19" fillId="0" borderId="6" xfId="19" applyNumberFormat="1" applyFont="1" applyBorder="1" applyAlignment="1">
      <alignment/>
    </xf>
    <xf numFmtId="174" fontId="8" fillId="0" borderId="1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38" fontId="9" fillId="0" borderId="1" xfId="15" applyNumberFormat="1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164" fontId="9" fillId="0" borderId="10" xfId="19" applyNumberFormat="1" applyFont="1" applyBorder="1" applyAlignment="1">
      <alignment horizontal="center"/>
    </xf>
    <xf numFmtId="164" fontId="9" fillId="0" borderId="11" xfId="19" applyNumberFormat="1" applyFont="1" applyBorder="1" applyAlignment="1">
      <alignment horizontal="center"/>
    </xf>
    <xf numFmtId="164" fontId="9" fillId="0" borderId="12" xfId="19" applyNumberFormat="1" applyFont="1" applyBorder="1" applyAlignment="1">
      <alignment horizontal="center"/>
    </xf>
    <xf numFmtId="164" fontId="7" fillId="0" borderId="11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26"/>
  <sheetViews>
    <sheetView tabSelected="1" workbookViewId="0" topLeftCell="A50">
      <selection activeCell="J52" sqref="J52"/>
    </sheetView>
  </sheetViews>
  <sheetFormatPr defaultColWidth="11.421875" defaultRowHeight="12.75"/>
  <cols>
    <col min="1" max="1" width="1.7109375" style="7" customWidth="1"/>
    <col min="2" max="5" width="6.421875" style="7" customWidth="1"/>
    <col min="6" max="6" width="7.28125" style="7" customWidth="1"/>
    <col min="7" max="7" width="0.85546875" style="7" customWidth="1"/>
    <col min="8" max="8" width="6.421875" style="7" customWidth="1"/>
    <col min="9" max="9" width="0.85546875" style="117" customWidth="1"/>
    <col min="10" max="10" width="6.421875" style="7" customWidth="1"/>
    <col min="11" max="11" width="0.85546875" style="7" customWidth="1"/>
    <col min="12" max="12" width="7.140625" style="7" customWidth="1"/>
    <col min="13" max="13" width="0.85546875" style="7" customWidth="1"/>
    <col min="14" max="14" width="8.28125" style="7" customWidth="1"/>
    <col min="15" max="15" width="0.85546875" style="7" customWidth="1"/>
    <col min="16" max="16" width="8.8515625" style="7" customWidth="1"/>
    <col min="17" max="17" width="0.85546875" style="7" customWidth="1"/>
    <col min="18" max="18" width="8.00390625" style="7" customWidth="1"/>
    <col min="19" max="19" width="0.85546875" style="7" customWidth="1"/>
    <col min="20" max="20" width="7.7109375" style="7" customWidth="1"/>
    <col min="21" max="21" width="0.85546875" style="7" customWidth="1"/>
    <col min="22" max="22" width="7.7109375" style="7" customWidth="1"/>
    <col min="23" max="23" width="0.85546875" style="7" customWidth="1"/>
    <col min="24" max="24" width="7.7109375" style="7" customWidth="1"/>
    <col min="25" max="25" width="0.85546875" style="7" customWidth="1"/>
    <col min="26" max="26" width="7.57421875" style="7" customWidth="1"/>
    <col min="27" max="27" width="0.85546875" style="7" customWidth="1"/>
    <col min="28" max="28" width="7.57421875" style="7" customWidth="1"/>
    <col min="29" max="29" width="0.85546875" style="7" customWidth="1"/>
    <col min="30" max="30" width="8.57421875" style="7" customWidth="1"/>
    <col min="31" max="31" width="0.85546875" style="7" customWidth="1"/>
    <col min="32" max="32" width="8.140625" style="7" customWidth="1"/>
    <col min="33" max="33" width="0.85546875" style="7" customWidth="1"/>
    <col min="34" max="34" width="8.7109375" style="7" customWidth="1"/>
    <col min="35" max="35" width="0.85546875" style="7" customWidth="1"/>
    <col min="36" max="36" width="9.00390625" style="7" customWidth="1"/>
    <col min="37" max="37" width="1.1484375" style="7" customWidth="1"/>
    <col min="38" max="16384" width="9.140625" style="7" customWidth="1"/>
  </cols>
  <sheetData>
    <row r="1" spans="1:36" s="27" customFormat="1" ht="18" hidden="1">
      <c r="A1" s="22"/>
      <c r="B1" s="23" t="s">
        <v>32</v>
      </c>
      <c r="C1" s="23"/>
      <c r="D1" s="23"/>
      <c r="E1" s="23"/>
      <c r="F1" s="23"/>
      <c r="G1" s="23"/>
      <c r="H1" s="23"/>
      <c r="I1" s="119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  <c r="Y1" s="23"/>
      <c r="Z1" s="24"/>
      <c r="AA1" s="24"/>
      <c r="AB1" s="24"/>
      <c r="AC1" s="23"/>
      <c r="AD1" s="23"/>
      <c r="AE1" s="25"/>
      <c r="AF1" s="25"/>
      <c r="AG1" s="25"/>
      <c r="AH1" s="25"/>
      <c r="AI1" s="25"/>
      <c r="AJ1" s="26" t="s">
        <v>30</v>
      </c>
    </row>
    <row r="2" spans="2:9" s="13" customFormat="1" ht="12.75" hidden="1">
      <c r="B2" s="16" t="s">
        <v>50</v>
      </c>
      <c r="I2" s="120"/>
    </row>
    <row r="3" spans="2:9" s="13" customFormat="1" ht="12.75" hidden="1">
      <c r="B3" s="13" t="s">
        <v>23</v>
      </c>
      <c r="I3" s="120"/>
    </row>
    <row r="4" s="13" customFormat="1" ht="12.75" hidden="1">
      <c r="I4" s="120"/>
    </row>
    <row r="5" spans="2:30" s="1" customFormat="1" ht="7.5" customHeight="1" hidden="1">
      <c r="B5" s="80"/>
      <c r="C5" s="80"/>
      <c r="D5" s="80"/>
      <c r="E5" s="80"/>
      <c r="F5" s="80"/>
      <c r="G5" s="80"/>
      <c r="H5" s="80"/>
      <c r="I5" s="122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6:36" s="13" customFormat="1" ht="12.75" hidden="1">
      <c r="F6" s="259" t="s">
        <v>7</v>
      </c>
      <c r="G6" s="259"/>
      <c r="H6" s="259"/>
      <c r="I6" s="259"/>
      <c r="J6" s="259"/>
      <c r="K6" s="259"/>
      <c r="L6" s="259"/>
      <c r="M6" s="139"/>
      <c r="N6" s="259" t="s">
        <v>39</v>
      </c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4:36" s="9" customFormat="1" ht="12.75" hidden="1">
      <c r="D7" s="49"/>
      <c r="E7" s="49"/>
      <c r="F7" s="112"/>
      <c r="G7" s="114"/>
      <c r="H7" s="112"/>
      <c r="I7" s="125"/>
      <c r="J7" s="255">
        <v>1999</v>
      </c>
      <c r="K7" s="255"/>
      <c r="L7" s="255"/>
      <c r="M7" s="255"/>
      <c r="N7" s="255"/>
      <c r="O7" s="255"/>
      <c r="P7" s="255"/>
      <c r="Q7" s="146"/>
      <c r="R7" s="146"/>
      <c r="S7" s="114"/>
      <c r="T7" s="255">
        <v>2000</v>
      </c>
      <c r="U7" s="255"/>
      <c r="V7" s="255"/>
      <c r="W7" s="255"/>
      <c r="X7" s="255"/>
      <c r="Y7" s="255"/>
      <c r="Z7" s="255"/>
      <c r="AA7" s="145"/>
      <c r="AB7" s="146"/>
      <c r="AC7" s="49"/>
      <c r="AD7" s="51"/>
      <c r="AE7" s="51"/>
      <c r="AF7" s="51"/>
      <c r="AG7" s="51"/>
      <c r="AH7" s="51"/>
      <c r="AI7" s="51"/>
      <c r="AJ7" s="51"/>
    </row>
    <row r="8" spans="2:36" s="10" customFormat="1" ht="12.75" customHeight="1" hidden="1">
      <c r="B8" s="101" t="s">
        <v>33</v>
      </c>
      <c r="D8" s="12"/>
      <c r="F8" s="104">
        <v>1997</v>
      </c>
      <c r="G8" s="110"/>
      <c r="H8" s="111">
        <v>1998</v>
      </c>
      <c r="I8" s="121"/>
      <c r="J8" s="104" t="s">
        <v>35</v>
      </c>
      <c r="L8" s="11" t="s">
        <v>36</v>
      </c>
      <c r="M8" s="12"/>
      <c r="N8" s="104" t="s">
        <v>37</v>
      </c>
      <c r="P8" s="104" t="s">
        <v>38</v>
      </c>
      <c r="Q8" s="136"/>
      <c r="R8" s="104">
        <v>1999</v>
      </c>
      <c r="S8" s="110"/>
      <c r="T8" s="104" t="s">
        <v>34</v>
      </c>
      <c r="U8" s="110"/>
      <c r="V8" s="104" t="s">
        <v>36</v>
      </c>
      <c r="W8" s="110"/>
      <c r="X8" s="104" t="s">
        <v>37</v>
      </c>
      <c r="Y8" s="110"/>
      <c r="Z8" s="104" t="s">
        <v>38</v>
      </c>
      <c r="AA8" s="136"/>
      <c r="AB8" s="104">
        <v>2000</v>
      </c>
      <c r="AC8" s="12"/>
      <c r="AD8" s="104">
        <v>2001</v>
      </c>
      <c r="AE8" s="12"/>
      <c r="AF8" s="11">
        <v>2002</v>
      </c>
      <c r="AG8" s="12"/>
      <c r="AH8" s="11">
        <v>2003</v>
      </c>
      <c r="AI8" s="12"/>
      <c r="AJ8" s="11">
        <v>2004</v>
      </c>
    </row>
    <row r="9" spans="6:28" s="1" customFormat="1" ht="7.5" customHeight="1" hidden="1">
      <c r="F9" s="100"/>
      <c r="G9" s="100"/>
      <c r="H9" s="100"/>
      <c r="I9" s="120"/>
      <c r="J9" s="100"/>
      <c r="N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2:39" s="4" customFormat="1" ht="12.75" customHeight="1" hidden="1">
      <c r="B10" s="66"/>
      <c r="C10" s="66"/>
      <c r="D10" s="66"/>
      <c r="E10" s="66"/>
      <c r="F10" s="66"/>
      <c r="G10" s="66"/>
      <c r="H10" s="66"/>
      <c r="I10" s="123"/>
      <c r="J10" s="66"/>
      <c r="K10" s="66"/>
      <c r="L10" s="66"/>
      <c r="M10" s="66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2:39" s="4" customFormat="1" ht="12.75" customHeight="1" hidden="1">
      <c r="B11" s="66" t="s">
        <v>77</v>
      </c>
      <c r="C11" s="66"/>
      <c r="D11" s="66"/>
      <c r="E11" s="66"/>
      <c r="F11" s="66"/>
      <c r="G11" s="66"/>
      <c r="H11" s="66"/>
      <c r="I11" s="123"/>
      <c r="J11" s="66">
        <v>3000</v>
      </c>
      <c r="K11" s="66"/>
      <c r="L11" s="66">
        <v>3000</v>
      </c>
      <c r="M11" s="66"/>
      <c r="N11" s="66">
        <v>3000</v>
      </c>
      <c r="O11" s="66"/>
      <c r="P11" s="66">
        <v>3000</v>
      </c>
      <c r="Q11" s="66"/>
      <c r="R11" s="66">
        <v>3000</v>
      </c>
      <c r="S11" s="66"/>
      <c r="T11" s="66">
        <f>P11+1500</f>
        <v>4500</v>
      </c>
      <c r="U11" s="66"/>
      <c r="V11" s="66">
        <f>T11+1500</f>
        <v>6000</v>
      </c>
      <c r="W11" s="66"/>
      <c r="X11" s="66">
        <f>V11+1500</f>
        <v>7500</v>
      </c>
      <c r="Y11" s="66"/>
      <c r="Z11" s="66">
        <f>X11+1500</f>
        <v>9000</v>
      </c>
      <c r="AA11" s="66"/>
      <c r="AB11" s="66">
        <f>Z11</f>
        <v>9000</v>
      </c>
      <c r="AC11" s="66"/>
      <c r="AD11" s="66">
        <f>AB11+2500</f>
        <v>11500</v>
      </c>
      <c r="AE11" s="66"/>
      <c r="AF11" s="66">
        <f>AD11+2500</f>
        <v>14000</v>
      </c>
      <c r="AG11" s="66"/>
      <c r="AH11" s="66">
        <f>AF11+2500</f>
        <v>16500</v>
      </c>
      <c r="AI11" s="66"/>
      <c r="AJ11" s="66">
        <f>AH11+2500</f>
        <v>19000</v>
      </c>
      <c r="AK11" s="66"/>
      <c r="AL11" s="62"/>
      <c r="AM11" s="62"/>
    </row>
    <row r="12" spans="2:39" s="4" customFormat="1" ht="12.75" customHeight="1" hidden="1">
      <c r="B12" s="66"/>
      <c r="C12" s="66"/>
      <c r="D12" s="66"/>
      <c r="E12" s="66"/>
      <c r="F12" s="66"/>
      <c r="G12" s="66"/>
      <c r="H12" s="66"/>
      <c r="I12" s="123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2"/>
      <c r="AM12" s="62"/>
    </row>
    <row r="13" spans="2:39" s="4" customFormat="1" ht="12.75" customHeight="1" hidden="1">
      <c r="B13" s="258" t="s">
        <v>78</v>
      </c>
      <c r="C13" s="258"/>
      <c r="D13" s="258"/>
      <c r="E13" s="258"/>
      <c r="F13" s="258"/>
      <c r="G13" s="66"/>
      <c r="H13" s="66"/>
      <c r="I13" s="12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2"/>
      <c r="AM13" s="62"/>
    </row>
    <row r="14" spans="2:39" s="4" customFormat="1" ht="12.75" customHeight="1" hidden="1">
      <c r="B14" s="66" t="s">
        <v>104</v>
      </c>
      <c r="C14" s="66"/>
      <c r="D14" s="66"/>
      <c r="E14" s="66"/>
      <c r="F14" s="66"/>
      <c r="G14" s="66"/>
      <c r="H14" s="66"/>
      <c r="I14" s="123"/>
      <c r="J14" s="66">
        <v>35</v>
      </c>
      <c r="K14" s="66"/>
      <c r="L14" s="66">
        <v>60</v>
      </c>
      <c r="M14" s="66"/>
      <c r="N14" s="245">
        <v>103</v>
      </c>
      <c r="O14" s="245"/>
      <c r="P14" s="245">
        <v>135</v>
      </c>
      <c r="Q14" s="66"/>
      <c r="R14" s="66">
        <v>110</v>
      </c>
      <c r="S14" s="66"/>
      <c r="T14" s="66">
        <v>140</v>
      </c>
      <c r="U14" s="66"/>
      <c r="V14" s="66">
        <v>170</v>
      </c>
      <c r="W14" s="66"/>
      <c r="X14" s="66">
        <v>200</v>
      </c>
      <c r="Y14" s="66"/>
      <c r="Z14" s="66">
        <v>230</v>
      </c>
      <c r="AA14" s="66"/>
      <c r="AB14" s="66">
        <f>Z14</f>
        <v>230</v>
      </c>
      <c r="AC14" s="66"/>
      <c r="AD14" s="66">
        <v>330</v>
      </c>
      <c r="AE14" s="66"/>
      <c r="AF14" s="66">
        <v>430</v>
      </c>
      <c r="AG14" s="66"/>
      <c r="AH14" s="66">
        <v>500</v>
      </c>
      <c r="AI14" s="66"/>
      <c r="AJ14" s="66">
        <v>550</v>
      </c>
      <c r="AK14" s="66"/>
      <c r="AL14" s="62"/>
      <c r="AM14" s="62"/>
    </row>
    <row r="15" spans="2:40" s="4" customFormat="1" ht="12.75" customHeight="1" hidden="1">
      <c r="B15" s="66" t="s">
        <v>79</v>
      </c>
      <c r="C15" s="66"/>
      <c r="D15" s="66"/>
      <c r="E15" s="66"/>
      <c r="F15" s="66"/>
      <c r="G15" s="66"/>
      <c r="H15" s="66"/>
      <c r="I15" s="123"/>
      <c r="J15" s="172"/>
      <c r="K15" s="172"/>
      <c r="L15" s="172"/>
      <c r="M15" s="172"/>
      <c r="N15" s="246">
        <v>30</v>
      </c>
      <c r="O15" s="246"/>
      <c r="P15" s="246">
        <v>39</v>
      </c>
      <c r="Q15" s="172"/>
      <c r="R15" s="172"/>
      <c r="S15" s="172"/>
      <c r="T15" s="172">
        <f>P15-(P15*0.02)</f>
        <v>38.22</v>
      </c>
      <c r="U15" s="172"/>
      <c r="V15" s="172">
        <f>T15</f>
        <v>38.22</v>
      </c>
      <c r="W15" s="172"/>
      <c r="X15" s="172">
        <f>V15</f>
        <v>38.22</v>
      </c>
      <c r="Y15" s="172"/>
      <c r="Z15" s="172">
        <f>X15</f>
        <v>38.22</v>
      </c>
      <c r="AA15" s="172"/>
      <c r="AB15" s="172" t="s">
        <v>10</v>
      </c>
      <c r="AC15" s="172"/>
      <c r="AD15" s="172">
        <f>Z15-(Z15*0.02)</f>
        <v>37.4556</v>
      </c>
      <c r="AE15" s="172"/>
      <c r="AF15" s="172">
        <f>AD15-(AD15*0.02)</f>
        <v>36.706488</v>
      </c>
      <c r="AG15" s="172"/>
      <c r="AH15" s="172">
        <f>AF15-(AF15*0.02)</f>
        <v>35.97235824</v>
      </c>
      <c r="AI15" s="172"/>
      <c r="AJ15" s="172">
        <f>AH15-(AH15*0.02)</f>
        <v>35.2529110752</v>
      </c>
      <c r="AK15" s="172"/>
      <c r="AL15" s="173"/>
      <c r="AM15" s="173"/>
      <c r="AN15" s="174"/>
    </row>
    <row r="16" spans="2:39" s="4" customFormat="1" ht="12.75" customHeight="1" hidden="1">
      <c r="B16" s="66" t="s">
        <v>80</v>
      </c>
      <c r="C16" s="66"/>
      <c r="D16" s="66"/>
      <c r="E16" s="66"/>
      <c r="F16" s="66"/>
      <c r="G16" s="66"/>
      <c r="H16" s="66"/>
      <c r="I16" s="123"/>
      <c r="J16" s="66"/>
      <c r="K16" s="66"/>
      <c r="L16" s="244">
        <v>5700</v>
      </c>
      <c r="M16" s="66">
        <f>M14*M15*3</f>
        <v>0</v>
      </c>
      <c r="N16" s="66">
        <f>N14*N15*3</f>
        <v>9270</v>
      </c>
      <c r="O16" s="66">
        <f>O14*O15*3</f>
        <v>0</v>
      </c>
      <c r="P16" s="66">
        <f>P14*P15*3</f>
        <v>15795</v>
      </c>
      <c r="Q16" s="66">
        <f>Q14*Q15*3</f>
        <v>0</v>
      </c>
      <c r="R16" s="66"/>
      <c r="S16" s="66">
        <f>S14*S15*3</f>
        <v>0</v>
      </c>
      <c r="T16" s="66">
        <f>T14*T15*3</f>
        <v>16052.400000000001</v>
      </c>
      <c r="U16" s="66"/>
      <c r="V16" s="66">
        <f>V14*V15*3</f>
        <v>19492.199999999997</v>
      </c>
      <c r="W16" s="66"/>
      <c r="X16" s="66">
        <f>X14*X15*3</f>
        <v>22932</v>
      </c>
      <c r="Y16" s="66"/>
      <c r="Z16" s="66">
        <f>Z14*Z15*3</f>
        <v>26371.800000000003</v>
      </c>
      <c r="AA16" s="66"/>
      <c r="AB16" s="66">
        <f>SUM(T16:Z16)</f>
        <v>84848.4</v>
      </c>
      <c r="AC16" s="66">
        <f>(AC14*AC15)+AC15*(AC14-AA14)</f>
        <v>0</v>
      </c>
      <c r="AD16" s="66">
        <f>AD14*AD15*12</f>
        <v>148324.17599999998</v>
      </c>
      <c r="AE16" s="66">
        <f>(AE14*AE15)+AE15*(AE14-AC14)</f>
        <v>0</v>
      </c>
      <c r="AF16" s="66">
        <f>AF14*AF15*12</f>
        <v>189405.47808</v>
      </c>
      <c r="AG16" s="66">
        <f>(AG14*AG15)+AG15*(AG14-AE14)</f>
        <v>0</v>
      </c>
      <c r="AH16" s="66">
        <f>AH14*AH15*12</f>
        <v>215834.14944</v>
      </c>
      <c r="AI16" s="66">
        <f>(AI14*AI15)+AI15*(AI14-AG14)</f>
        <v>0</v>
      </c>
      <c r="AJ16" s="66">
        <f>AJ14*AJ15*12</f>
        <v>232669.21309631996</v>
      </c>
      <c r="AK16" s="66">
        <f>(AK14*AK15)+AK15*(AK14-AI14)</f>
        <v>0</v>
      </c>
      <c r="AL16" s="62"/>
      <c r="AM16" s="62"/>
    </row>
    <row r="17" spans="2:39" s="4" customFormat="1" ht="12.75" customHeight="1" hidden="1">
      <c r="B17" s="66"/>
      <c r="C17" s="66"/>
      <c r="D17" s="66"/>
      <c r="E17" s="66"/>
      <c r="F17" s="66"/>
      <c r="G17" s="66"/>
      <c r="H17" s="66"/>
      <c r="I17" s="123"/>
      <c r="J17" s="66"/>
      <c r="K17" s="66"/>
      <c r="L17" s="244"/>
      <c r="M17" s="66"/>
      <c r="N17" s="66" t="s">
        <v>10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2"/>
      <c r="AM17" s="62"/>
    </row>
    <row r="18" spans="2:39" s="4" customFormat="1" ht="12.75" customHeight="1" hidden="1">
      <c r="B18" s="258" t="s">
        <v>81</v>
      </c>
      <c r="C18" s="258"/>
      <c r="D18" s="258"/>
      <c r="E18" s="258"/>
      <c r="F18" s="258"/>
      <c r="G18" s="66"/>
      <c r="H18" s="66"/>
      <c r="I18" s="123"/>
      <c r="J18" s="66"/>
      <c r="K18" s="66"/>
      <c r="L18" s="24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2"/>
      <c r="AM18" s="62"/>
    </row>
    <row r="19" spans="2:39" s="4" customFormat="1" ht="12.75" customHeight="1" hidden="1">
      <c r="B19" s="66" t="s">
        <v>107</v>
      </c>
      <c r="C19" s="66"/>
      <c r="D19" s="66"/>
      <c r="E19" s="66"/>
      <c r="F19" s="66"/>
      <c r="G19" s="66"/>
      <c r="H19" s="66"/>
      <c r="I19" s="123"/>
      <c r="J19" s="175"/>
      <c r="K19" s="66"/>
      <c r="L19" s="175"/>
      <c r="M19" s="66"/>
      <c r="N19" s="247">
        <v>0.445</v>
      </c>
      <c r="O19" s="66"/>
      <c r="P19" s="175">
        <v>0.4</v>
      </c>
      <c r="Q19" s="66"/>
      <c r="R19" s="66"/>
      <c r="S19" s="66"/>
      <c r="T19" s="175">
        <v>0.5</v>
      </c>
      <c r="U19" s="66"/>
      <c r="V19" s="175">
        <v>0.5</v>
      </c>
      <c r="W19" s="66"/>
      <c r="X19" s="175">
        <v>0.5</v>
      </c>
      <c r="Y19" s="66"/>
      <c r="Z19" s="175">
        <v>0.5</v>
      </c>
      <c r="AA19" s="66"/>
      <c r="AB19" s="66"/>
      <c r="AC19" s="66"/>
      <c r="AD19" s="175">
        <v>0.6</v>
      </c>
      <c r="AE19" s="175"/>
      <c r="AF19" s="175">
        <v>0.65</v>
      </c>
      <c r="AG19" s="175"/>
      <c r="AH19" s="175">
        <v>0.7</v>
      </c>
      <c r="AI19" s="175"/>
      <c r="AJ19" s="175">
        <v>0.75</v>
      </c>
      <c r="AK19" s="175"/>
      <c r="AL19" s="62"/>
      <c r="AM19" s="62"/>
    </row>
    <row r="20" spans="2:39" s="4" customFormat="1" ht="12.75" customHeight="1" hidden="1">
      <c r="B20" s="66" t="s">
        <v>82</v>
      </c>
      <c r="C20" s="66"/>
      <c r="D20" s="66"/>
      <c r="E20" s="66"/>
      <c r="F20" s="66"/>
      <c r="G20" s="66"/>
      <c r="H20" s="66" t="s">
        <v>10</v>
      </c>
      <c r="I20" s="123"/>
      <c r="J20" s="66"/>
      <c r="K20" s="66"/>
      <c r="L20" s="66"/>
      <c r="M20" s="66"/>
      <c r="N20" s="66">
        <f>N14*N19</f>
        <v>45.835</v>
      </c>
      <c r="O20" s="66"/>
      <c r="P20" s="66">
        <f>P14*P19</f>
        <v>54</v>
      </c>
      <c r="Q20" s="66"/>
      <c r="R20" s="66"/>
      <c r="S20" s="66"/>
      <c r="T20" s="66">
        <f>T14*T19</f>
        <v>70</v>
      </c>
      <c r="U20" s="66"/>
      <c r="V20" s="66">
        <f>V14*V19</f>
        <v>85</v>
      </c>
      <c r="W20" s="66"/>
      <c r="X20" s="66">
        <f>X14*X19</f>
        <v>100</v>
      </c>
      <c r="Y20" s="66"/>
      <c r="Z20" s="66">
        <f>Z14*Z19</f>
        <v>115</v>
      </c>
      <c r="AA20" s="66"/>
      <c r="AB20" s="66">
        <f>Z20</f>
        <v>115</v>
      </c>
      <c r="AC20" s="66"/>
      <c r="AD20" s="66">
        <f>AD14*AD19</f>
        <v>198</v>
      </c>
      <c r="AE20" s="66"/>
      <c r="AF20" s="66">
        <f>AF14*AF19</f>
        <v>279.5</v>
      </c>
      <c r="AG20" s="66"/>
      <c r="AH20" s="66">
        <f>AH14*AH19</f>
        <v>350</v>
      </c>
      <c r="AI20" s="66"/>
      <c r="AJ20" s="66">
        <f>AJ14*AJ19</f>
        <v>412.5</v>
      </c>
      <c r="AK20" s="66"/>
      <c r="AL20" s="62"/>
      <c r="AM20" s="62"/>
    </row>
    <row r="21" spans="2:39" s="4" customFormat="1" ht="12.75" customHeight="1" hidden="1">
      <c r="B21" s="66" t="s">
        <v>83</v>
      </c>
      <c r="C21" s="66"/>
      <c r="D21" s="66"/>
      <c r="E21" s="66"/>
      <c r="F21" s="66"/>
      <c r="G21" s="66"/>
      <c r="H21" s="66"/>
      <c r="I21" s="123"/>
      <c r="J21" s="66"/>
      <c r="K21" s="66"/>
      <c r="L21" s="66"/>
      <c r="M21" s="66"/>
      <c r="N21" s="66">
        <v>450</v>
      </c>
      <c r="O21" s="66"/>
      <c r="P21" s="66">
        <v>450</v>
      </c>
      <c r="Q21" s="66"/>
      <c r="R21" s="66"/>
      <c r="S21" s="66"/>
      <c r="T21" s="66">
        <v>500</v>
      </c>
      <c r="U21" s="66"/>
      <c r="V21" s="66">
        <v>500</v>
      </c>
      <c r="W21" s="66"/>
      <c r="X21" s="66">
        <v>500</v>
      </c>
      <c r="Y21" s="66"/>
      <c r="Z21" s="66">
        <v>500</v>
      </c>
      <c r="AA21" s="66"/>
      <c r="AB21" s="66">
        <v>500</v>
      </c>
      <c r="AC21" s="66"/>
      <c r="AD21" s="66">
        <f>AB21+50</f>
        <v>550</v>
      </c>
      <c r="AE21" s="66"/>
      <c r="AF21" s="66">
        <f>AD21+50</f>
        <v>600</v>
      </c>
      <c r="AG21" s="66"/>
      <c r="AH21" s="66">
        <f>AF21+50</f>
        <v>650</v>
      </c>
      <c r="AI21" s="66"/>
      <c r="AJ21" s="66">
        <f>AH21+50</f>
        <v>700</v>
      </c>
      <c r="AK21" s="66"/>
      <c r="AL21" s="62"/>
      <c r="AM21" s="62"/>
    </row>
    <row r="22" spans="2:39" s="4" customFormat="1" ht="12.75" customHeight="1" hidden="1">
      <c r="B22" s="66" t="s">
        <v>84</v>
      </c>
      <c r="C22" s="66"/>
      <c r="D22" s="66"/>
      <c r="E22" s="66"/>
      <c r="F22" s="66"/>
      <c r="G22" s="66"/>
      <c r="H22" s="66"/>
      <c r="I22" s="123"/>
      <c r="J22" s="69"/>
      <c r="K22" s="66"/>
      <c r="L22" s="69"/>
      <c r="M22" s="66"/>
      <c r="N22" s="69">
        <v>0.1</v>
      </c>
      <c r="O22" s="66"/>
      <c r="P22" s="69">
        <v>0.1</v>
      </c>
      <c r="Q22" s="66"/>
      <c r="R22" s="69"/>
      <c r="S22" s="66"/>
      <c r="T22" s="69">
        <f>P22*0.94</f>
        <v>0.094</v>
      </c>
      <c r="U22" s="66"/>
      <c r="V22" s="69">
        <f>T22</f>
        <v>0.094</v>
      </c>
      <c r="W22" s="66"/>
      <c r="X22" s="69">
        <f>V22</f>
        <v>0.094</v>
      </c>
      <c r="Y22" s="66"/>
      <c r="Z22" s="69">
        <f>X22</f>
        <v>0.094</v>
      </c>
      <c r="AA22" s="66"/>
      <c r="AB22" s="69">
        <v>0.09</v>
      </c>
      <c r="AC22" s="66"/>
      <c r="AD22" s="69">
        <f>Z22*0.94</f>
        <v>0.08836</v>
      </c>
      <c r="AE22" s="66"/>
      <c r="AF22" s="69">
        <f>AD22*0.94</f>
        <v>0.08305839999999999</v>
      </c>
      <c r="AG22" s="66"/>
      <c r="AH22" s="69">
        <f>AF22*0.94</f>
        <v>0.07807489599999999</v>
      </c>
      <c r="AI22" s="66"/>
      <c r="AJ22" s="69">
        <f>AH22*0.94</f>
        <v>0.07339040223999999</v>
      </c>
      <c r="AK22" s="66"/>
      <c r="AL22" s="62"/>
      <c r="AM22" s="62"/>
    </row>
    <row r="23" spans="2:39" s="4" customFormat="1" ht="12.75" customHeight="1" hidden="1">
      <c r="B23" s="66" t="s">
        <v>85</v>
      </c>
      <c r="C23" s="66"/>
      <c r="D23" s="66"/>
      <c r="E23" s="66"/>
      <c r="F23" s="66"/>
      <c r="G23" s="66"/>
      <c r="H23" s="66"/>
      <c r="I23" s="123"/>
      <c r="J23" s="66"/>
      <c r="K23" s="66"/>
      <c r="L23" s="66">
        <v>6100</v>
      </c>
      <c r="M23" s="66"/>
      <c r="N23" s="66">
        <f>N20*N21*N22*3</f>
        <v>6187.725</v>
      </c>
      <c r="O23" s="66"/>
      <c r="P23" s="66">
        <f>P20*P21*P22*3</f>
        <v>7290</v>
      </c>
      <c r="Q23" s="66"/>
      <c r="R23" s="66"/>
      <c r="S23" s="66"/>
      <c r="T23" s="66">
        <f>T20*T21*T22*3</f>
        <v>9870</v>
      </c>
      <c r="U23" s="66"/>
      <c r="V23" s="66">
        <f>V20*V21*V22*3</f>
        <v>11985</v>
      </c>
      <c r="W23" s="66"/>
      <c r="X23" s="66">
        <f>X20*X21*X22*3</f>
        <v>14100</v>
      </c>
      <c r="Y23" s="66"/>
      <c r="Z23" s="66">
        <f>Z20*Z21*Z22*3</f>
        <v>16215</v>
      </c>
      <c r="AA23" s="66"/>
      <c r="AB23" s="66">
        <f>SUM(T23:Z23)</f>
        <v>52170</v>
      </c>
      <c r="AC23" s="66"/>
      <c r="AD23" s="66">
        <f>AD20*AD21*AD22*12</f>
        <v>115468.84799999998</v>
      </c>
      <c r="AE23" s="66"/>
      <c r="AF23" s="66">
        <f>AF20*AF21*AF22*12</f>
        <v>167146.72415999998</v>
      </c>
      <c r="AG23" s="66"/>
      <c r="AH23" s="66">
        <f>AH20*AH21*AH22*12</f>
        <v>213144.46607999998</v>
      </c>
      <c r="AI23" s="66"/>
      <c r="AJ23" s="66">
        <f>AJ20*AJ21*AJ22*12</f>
        <v>254297.74376159994</v>
      </c>
      <c r="AK23" s="66"/>
      <c r="AL23" s="62"/>
      <c r="AM23" s="62"/>
    </row>
    <row r="24" spans="2:39" s="4" customFormat="1" ht="12.75" customHeight="1" hidden="1">
      <c r="B24" s="66"/>
      <c r="C24" s="66"/>
      <c r="D24" s="66"/>
      <c r="E24" s="66"/>
      <c r="F24" s="66"/>
      <c r="G24" s="66"/>
      <c r="H24" s="66"/>
      <c r="I24" s="123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2"/>
      <c r="AM24" s="62"/>
    </row>
    <row r="25" spans="2:39" s="4" customFormat="1" ht="12.75" customHeight="1" hidden="1">
      <c r="B25" s="258" t="s">
        <v>86</v>
      </c>
      <c r="C25" s="258"/>
      <c r="D25" s="258"/>
      <c r="E25" s="258"/>
      <c r="F25" s="258"/>
      <c r="G25" s="66"/>
      <c r="H25" s="66"/>
      <c r="I25" s="123"/>
      <c r="J25" s="66"/>
      <c r="K25" s="66"/>
      <c r="L25" s="66"/>
      <c r="M25" s="66"/>
      <c r="N25" s="66"/>
      <c r="O25" s="66"/>
      <c r="P25" s="66"/>
      <c r="Q25" s="66"/>
      <c r="R2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2"/>
      <c r="AM25" s="62"/>
    </row>
    <row r="26" spans="2:39" s="4" customFormat="1" ht="12.75" customHeight="1" hidden="1">
      <c r="B26" s="66" t="s">
        <v>77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>
        <f>N11</f>
        <v>3000</v>
      </c>
      <c r="O26" s="66"/>
      <c r="P26" s="66">
        <f>P11</f>
        <v>3000</v>
      </c>
      <c r="Q26" s="66"/>
      <c r="R26" s="66"/>
      <c r="S26" s="66"/>
      <c r="T26" s="66">
        <f>T11</f>
        <v>4500</v>
      </c>
      <c r="U26" s="66"/>
      <c r="V26" s="66">
        <f>V11</f>
        <v>6000</v>
      </c>
      <c r="W26" s="66"/>
      <c r="X26" s="66">
        <f>X11</f>
        <v>7500</v>
      </c>
      <c r="Y26" s="66"/>
      <c r="Z26" s="66">
        <f>Z11</f>
        <v>9000</v>
      </c>
      <c r="AA26" s="66"/>
      <c r="AB26" s="66">
        <f>AB11</f>
        <v>9000</v>
      </c>
      <c r="AC26" s="66"/>
      <c r="AD26" s="66">
        <f>AD11</f>
        <v>11500</v>
      </c>
      <c r="AE26" s="66"/>
      <c r="AF26" s="66">
        <f>AF11</f>
        <v>14000</v>
      </c>
      <c r="AG26" s="66"/>
      <c r="AH26" s="66">
        <f>AH11</f>
        <v>16500</v>
      </c>
      <c r="AI26" s="66"/>
      <c r="AJ26" s="66">
        <f>AJ11</f>
        <v>19000</v>
      </c>
      <c r="AK26" s="66"/>
      <c r="AL26" s="62"/>
      <c r="AM26" s="62"/>
    </row>
    <row r="27" spans="2:41" s="4" customFormat="1" ht="12.75" customHeight="1" hidden="1">
      <c r="B27" s="66" t="s">
        <v>87</v>
      </c>
      <c r="C27" s="66"/>
      <c r="D27" s="66"/>
      <c r="E27" s="66"/>
      <c r="F27" s="66"/>
      <c r="G27" s="66"/>
      <c r="H27" s="66"/>
      <c r="I27" s="123"/>
      <c r="J27" s="175"/>
      <c r="K27" s="175"/>
      <c r="L27" s="175"/>
      <c r="M27" s="175"/>
      <c r="N27" s="175">
        <v>0.05</v>
      </c>
      <c r="O27" s="175"/>
      <c r="P27" s="175">
        <v>0.05</v>
      </c>
      <c r="Q27" s="175"/>
      <c r="R27" s="175"/>
      <c r="S27" s="175"/>
      <c r="T27" s="175">
        <v>0.1</v>
      </c>
      <c r="U27" s="175"/>
      <c r="V27" s="175">
        <v>0.1</v>
      </c>
      <c r="W27" s="175"/>
      <c r="X27" s="175">
        <v>0.1</v>
      </c>
      <c r="Y27" s="175"/>
      <c r="Z27" s="175">
        <v>0.1</v>
      </c>
      <c r="AA27" s="175"/>
      <c r="AB27" s="175">
        <v>0.1</v>
      </c>
      <c r="AC27" s="175"/>
      <c r="AD27" s="175">
        <v>0.15</v>
      </c>
      <c r="AE27" s="175"/>
      <c r="AF27" s="175">
        <v>0.2</v>
      </c>
      <c r="AG27" s="175" t="s">
        <v>10</v>
      </c>
      <c r="AH27" s="175">
        <v>0.25</v>
      </c>
      <c r="AI27" s="175"/>
      <c r="AJ27" s="175">
        <v>0.3</v>
      </c>
      <c r="AK27" s="175"/>
      <c r="AL27" s="176"/>
      <c r="AM27" s="176"/>
      <c r="AN27" s="177"/>
      <c r="AO27" s="177"/>
    </row>
    <row r="28" spans="2:41" s="4" customFormat="1" ht="12.75" customHeight="1" hidden="1">
      <c r="B28" s="66" t="s">
        <v>88</v>
      </c>
      <c r="C28" s="66"/>
      <c r="D28" s="66"/>
      <c r="E28" s="66"/>
      <c r="F28" s="66"/>
      <c r="G28" s="66"/>
      <c r="H28" s="66"/>
      <c r="I28" s="123"/>
      <c r="J28" s="66"/>
      <c r="K28" s="175"/>
      <c r="L28"/>
      <c r="M28" s="175"/>
      <c r="N28" s="66">
        <f>L28+N27*(N26-L28)</f>
        <v>150</v>
      </c>
      <c r="O28" s="175"/>
      <c r="P28" s="66">
        <f>N28+P27*(P26-N28)</f>
        <v>292.5</v>
      </c>
      <c r="Q28" s="175"/>
      <c r="R28" s="66"/>
      <c r="S28" s="175"/>
      <c r="T28" s="66">
        <f>R28+T27*(T26-R28)</f>
        <v>450</v>
      </c>
      <c r="U28" s="175"/>
      <c r="V28" s="66">
        <f>T28+V27*(V26-T28)</f>
        <v>1005</v>
      </c>
      <c r="W28" s="175"/>
      <c r="X28" s="66">
        <f>V28+X27*(X26-V28)</f>
        <v>1654.5</v>
      </c>
      <c r="Y28" s="175"/>
      <c r="Z28" s="66">
        <f>X28+Z27*(Z26-X28)</f>
        <v>2389.05</v>
      </c>
      <c r="AA28" s="175"/>
      <c r="AB28" s="66">
        <f>Z28</f>
        <v>2389.05</v>
      </c>
      <c r="AC28" s="175"/>
      <c r="AD28" s="66">
        <f>AB28+AD27*(AD26-AB28)</f>
        <v>3755.6925</v>
      </c>
      <c r="AE28" s="175"/>
      <c r="AF28" s="66">
        <f>AD28+AF27*(AF26-AD28)</f>
        <v>5804.554</v>
      </c>
      <c r="AG28" s="175"/>
      <c r="AH28" s="66">
        <f>AF28+AH27*(AH26-AF28)</f>
        <v>8478.4155</v>
      </c>
      <c r="AI28" s="175"/>
      <c r="AJ28" s="66">
        <f>AH28+AJ27*(AJ26-AH28)</f>
        <v>11634.89085</v>
      </c>
      <c r="AK28" s="175"/>
      <c r="AL28" s="176"/>
      <c r="AM28" s="176"/>
      <c r="AN28" s="177"/>
      <c r="AO28" s="177"/>
    </row>
    <row r="29" spans="2:41" s="4" customFormat="1" ht="12.75" customHeight="1" hidden="1">
      <c r="B29" s="66" t="s">
        <v>89</v>
      </c>
      <c r="C29" s="66"/>
      <c r="D29" s="66"/>
      <c r="E29" s="66"/>
      <c r="F29" s="66"/>
      <c r="G29" s="66"/>
      <c r="H29" s="66"/>
      <c r="I29" s="123"/>
      <c r="J29" s="66"/>
      <c r="K29" s="66"/>
      <c r="L29" s="66"/>
      <c r="M29" s="66"/>
      <c r="N29" s="66">
        <v>1000</v>
      </c>
      <c r="O29" s="66"/>
      <c r="P29" s="66">
        <v>1000</v>
      </c>
      <c r="Q29" s="66" t="s">
        <v>10</v>
      </c>
      <c r="R29" s="66"/>
      <c r="S29" s="66"/>
      <c r="T29" s="66">
        <v>1300</v>
      </c>
      <c r="U29" s="66"/>
      <c r="V29" s="66">
        <v>1300</v>
      </c>
      <c r="W29" s="66"/>
      <c r="X29" s="66">
        <v>1300</v>
      </c>
      <c r="Y29" s="66"/>
      <c r="Z29" s="66">
        <v>1300</v>
      </c>
      <c r="AA29" s="66"/>
      <c r="AB29" s="66">
        <v>1300</v>
      </c>
      <c r="AC29" s="66"/>
      <c r="AD29" s="66">
        <f>AB29+50</f>
        <v>1350</v>
      </c>
      <c r="AE29" s="66"/>
      <c r="AF29" s="66">
        <f>AD29+50</f>
        <v>1400</v>
      </c>
      <c r="AG29" s="66"/>
      <c r="AH29" s="66">
        <f>AF29+50</f>
        <v>1450</v>
      </c>
      <c r="AI29" s="66"/>
      <c r="AJ29" s="66">
        <f>AH29+50</f>
        <v>1500</v>
      </c>
      <c r="AK29" s="66"/>
      <c r="AL29" s="62"/>
      <c r="AM29" s="176"/>
      <c r="AN29" s="177"/>
      <c r="AO29" s="177"/>
    </row>
    <row r="30" spans="2:41" s="4" customFormat="1" ht="12.75" customHeight="1" hidden="1">
      <c r="B30" s="66" t="s">
        <v>90</v>
      </c>
      <c r="C30" s="66"/>
      <c r="D30" s="66"/>
      <c r="E30" s="66"/>
      <c r="F30" s="66"/>
      <c r="G30" s="66"/>
      <c r="H30" s="66"/>
      <c r="I30" s="123"/>
      <c r="J30" s="66"/>
      <c r="K30" s="175"/>
      <c r="L30" s="244">
        <v>2000</v>
      </c>
      <c r="M30" s="175"/>
      <c r="N30" s="66">
        <f>(N29*N28*3)/1000</f>
        <v>450</v>
      </c>
      <c r="O30" s="175"/>
      <c r="P30" s="66">
        <f>(P29*P28*3)/1000</f>
        <v>877.5</v>
      </c>
      <c r="Q30" s="175"/>
      <c r="R30" s="66"/>
      <c r="S30" s="175"/>
      <c r="T30" s="66">
        <f>(T29*T28*3)/1000</f>
        <v>1755</v>
      </c>
      <c r="U30" s="175"/>
      <c r="V30" s="66">
        <f>(V29*V28*3)/1000</f>
        <v>3919.5</v>
      </c>
      <c r="W30" s="175"/>
      <c r="X30" s="66">
        <f>(X29*X28*3)/1000</f>
        <v>6452.55</v>
      </c>
      <c r="Y30" s="175"/>
      <c r="Z30" s="66">
        <f>(Z29*Z28*3)/1000</f>
        <v>9317.295000000002</v>
      </c>
      <c r="AA30" s="175"/>
      <c r="AB30" s="66">
        <f>SUM(T30:Z30)</f>
        <v>21444.345</v>
      </c>
      <c r="AC30" s="175"/>
      <c r="AD30" s="66">
        <f>(AD29*AD28*12)/1000</f>
        <v>60842.2185</v>
      </c>
      <c r="AE30" s="175"/>
      <c r="AF30" s="66">
        <f>(AF29*AF28*12)/1000</f>
        <v>97516.50720000001</v>
      </c>
      <c r="AG30" s="175"/>
      <c r="AH30" s="66">
        <f>(AH29*AH28*12)/1000</f>
        <v>147524.42969999998</v>
      </c>
      <c r="AI30" s="175"/>
      <c r="AJ30" s="66">
        <f>(AJ29*AJ28*12)/1000</f>
        <v>209428.0353</v>
      </c>
      <c r="AK30" s="175"/>
      <c r="AL30" s="176"/>
      <c r="AM30" s="176"/>
      <c r="AN30" s="177"/>
      <c r="AO30" s="177"/>
    </row>
    <row r="31" spans="2:41" s="4" customFormat="1" ht="9" customHeight="1" hidden="1">
      <c r="B31" s="66"/>
      <c r="C31" s="66"/>
      <c r="D31" s="66"/>
      <c r="E31" s="66"/>
      <c r="F31" s="66"/>
      <c r="G31" s="66"/>
      <c r="H31" s="66"/>
      <c r="I31" s="123"/>
      <c r="J31" s="66"/>
      <c r="K31" s="175"/>
      <c r="L31" s="66"/>
      <c r="M31" s="175"/>
      <c r="N31" s="66"/>
      <c r="O31" s="175"/>
      <c r="P31" s="66"/>
      <c r="Q31" s="175"/>
      <c r="R31" s="66"/>
      <c r="S31" s="175"/>
      <c r="T31" s="66"/>
      <c r="U31" s="175"/>
      <c r="V31" s="66"/>
      <c r="W31" s="175"/>
      <c r="X31" s="66"/>
      <c r="Y31" s="175"/>
      <c r="Z31" s="66"/>
      <c r="AA31" s="175"/>
      <c r="AB31" s="66"/>
      <c r="AC31" s="175"/>
      <c r="AD31" s="66"/>
      <c r="AE31" s="175"/>
      <c r="AF31" s="66"/>
      <c r="AG31" s="175"/>
      <c r="AH31" s="66"/>
      <c r="AI31" s="175"/>
      <c r="AJ31" s="66"/>
      <c r="AK31" s="175"/>
      <c r="AL31" s="176"/>
      <c r="AM31" s="176"/>
      <c r="AN31" s="177"/>
      <c r="AO31" s="177"/>
    </row>
    <row r="32" spans="2:41" s="4" customFormat="1" ht="12.75" customHeight="1" hidden="1">
      <c r="B32" s="186" t="s">
        <v>103</v>
      </c>
      <c r="C32" s="66"/>
      <c r="D32" s="66"/>
      <c r="E32" s="66"/>
      <c r="F32" s="66"/>
      <c r="G32" s="66"/>
      <c r="H32" s="66"/>
      <c r="I32" s="123"/>
      <c r="J32" s="66"/>
      <c r="K32" s="175"/>
      <c r="L32" s="66"/>
      <c r="M32" s="175"/>
      <c r="N32" s="66">
        <f>N16+N23+N30</f>
        <v>15907.725</v>
      </c>
      <c r="O32" s="175"/>
      <c r="P32" s="66">
        <f>P16+P23+P30</f>
        <v>23962.5</v>
      </c>
      <c r="Q32" s="175"/>
      <c r="R32" s="66"/>
      <c r="S32" s="175"/>
      <c r="T32" s="66">
        <f>T16+T23+T30</f>
        <v>27677.4</v>
      </c>
      <c r="U32" s="175"/>
      <c r="V32" s="66">
        <f>V16+V23+V30</f>
        <v>35396.7</v>
      </c>
      <c r="W32" s="175"/>
      <c r="X32" s="66">
        <f>X16+X23+X30</f>
        <v>43484.55</v>
      </c>
      <c r="Y32" s="175"/>
      <c r="Z32" s="66">
        <f>Z16+Z23+Z30</f>
        <v>51904.095</v>
      </c>
      <c r="AA32" s="175"/>
      <c r="AB32" s="66">
        <f>AB16+AB23+AB30</f>
        <v>158462.745</v>
      </c>
      <c r="AC32" s="175"/>
      <c r="AD32" s="66">
        <f>AD16+AD23+AD30</f>
        <v>324635.2425</v>
      </c>
      <c r="AE32" s="175"/>
      <c r="AF32" s="66">
        <f>AF16+AF23+AF30</f>
        <v>454068.70944</v>
      </c>
      <c r="AG32" s="175"/>
      <c r="AH32" s="66">
        <f>AH16+AH23+AH30</f>
        <v>576503.04522</v>
      </c>
      <c r="AI32" s="175"/>
      <c r="AJ32" s="66">
        <f>AJ16+AJ23+AJ30</f>
        <v>696394.9921579199</v>
      </c>
      <c r="AK32" s="175"/>
      <c r="AL32" s="176"/>
      <c r="AM32" s="176"/>
      <c r="AN32" s="177"/>
      <c r="AO32" s="177"/>
    </row>
    <row r="33" spans="2:41" s="4" customFormat="1" ht="12.75" customHeight="1" hidden="1">
      <c r="B33" s="66"/>
      <c r="C33" s="66"/>
      <c r="D33" s="66"/>
      <c r="E33" s="66"/>
      <c r="F33" s="66"/>
      <c r="G33" s="66"/>
      <c r="H33" s="66"/>
      <c r="I33" s="123"/>
      <c r="J33" s="66"/>
      <c r="K33" s="175"/>
      <c r="L33" s="66"/>
      <c r="M33" s="175"/>
      <c r="N33" s="66"/>
      <c r="O33" s="175"/>
      <c r="P33" s="66"/>
      <c r="Q33" s="175"/>
      <c r="R33" s="66"/>
      <c r="S33" s="175"/>
      <c r="T33" s="66"/>
      <c r="U33" s="175"/>
      <c r="V33" s="66"/>
      <c r="W33" s="175"/>
      <c r="X33" s="66"/>
      <c r="Y33" s="175"/>
      <c r="Z33" s="66"/>
      <c r="AA33" s="175"/>
      <c r="AB33" s="66"/>
      <c r="AC33" s="175"/>
      <c r="AD33" s="66"/>
      <c r="AE33" s="175"/>
      <c r="AF33" s="66"/>
      <c r="AG33" s="175"/>
      <c r="AH33" s="66"/>
      <c r="AI33" s="175"/>
      <c r="AJ33" s="66"/>
      <c r="AK33" s="175"/>
      <c r="AL33" s="176"/>
      <c r="AM33" s="176"/>
      <c r="AN33" s="177"/>
      <c r="AO33" s="177"/>
    </row>
    <row r="34" spans="2:41" s="4" customFormat="1" ht="12.75" customHeight="1" hidden="1">
      <c r="B34" s="258" t="s">
        <v>92</v>
      </c>
      <c r="C34" s="258"/>
      <c r="D34" s="258"/>
      <c r="E34" s="258"/>
      <c r="F34" s="258"/>
      <c r="G34" s="66"/>
      <c r="H34" s="66"/>
      <c r="I34" s="123"/>
      <c r="J34" s="66"/>
      <c r="K34" s="175"/>
      <c r="L34" s="66"/>
      <c r="M34" s="175"/>
      <c r="N34" s="66"/>
      <c r="O34" s="175"/>
      <c r="P34" s="66"/>
      <c r="Q34" s="175"/>
      <c r="R34" s="66"/>
      <c r="S34" s="175"/>
      <c r="T34" s="66"/>
      <c r="U34" s="175"/>
      <c r="V34" s="66"/>
      <c r="W34" s="175"/>
      <c r="X34" s="66"/>
      <c r="Y34" s="175"/>
      <c r="Z34" s="66"/>
      <c r="AA34" s="175"/>
      <c r="AB34" s="66"/>
      <c r="AC34" s="175"/>
      <c r="AD34" s="66"/>
      <c r="AE34" s="175"/>
      <c r="AF34" s="66"/>
      <c r="AG34" s="175"/>
      <c r="AH34" s="66"/>
      <c r="AI34" s="175"/>
      <c r="AJ34" s="66"/>
      <c r="AK34" s="175"/>
      <c r="AL34" s="176"/>
      <c r="AM34" s="176"/>
      <c r="AN34" s="177"/>
      <c r="AO34" s="177"/>
    </row>
    <row r="35" spans="2:41" s="4" customFormat="1" ht="12.75" customHeight="1" hidden="1">
      <c r="B35" s="66" t="s">
        <v>97</v>
      </c>
      <c r="C35" s="66"/>
      <c r="D35" s="66"/>
      <c r="E35" s="66"/>
      <c r="F35" s="66"/>
      <c r="G35" s="66"/>
      <c r="H35" s="66"/>
      <c r="I35" s="123"/>
      <c r="J35" s="175"/>
      <c r="K35" s="175"/>
      <c r="L35" s="175"/>
      <c r="M35" s="175"/>
      <c r="N35" s="175">
        <v>0</v>
      </c>
      <c r="O35" s="175"/>
      <c r="P35" s="175">
        <v>0</v>
      </c>
      <c r="Q35" s="175"/>
      <c r="R35" s="175"/>
      <c r="S35" s="175"/>
      <c r="T35" s="175">
        <v>0.05</v>
      </c>
      <c r="U35" s="175"/>
      <c r="V35" s="175">
        <v>0.1</v>
      </c>
      <c r="W35" s="175"/>
      <c r="X35" s="175">
        <v>0.15</v>
      </c>
      <c r="Y35" s="175"/>
      <c r="Z35" s="175">
        <v>0.2</v>
      </c>
      <c r="AA35" s="175"/>
      <c r="AB35" s="175">
        <v>0.2</v>
      </c>
      <c r="AC35" s="175"/>
      <c r="AD35" s="175">
        <v>0.4</v>
      </c>
      <c r="AE35" s="175"/>
      <c r="AF35" s="175">
        <v>0.6</v>
      </c>
      <c r="AG35" s="175"/>
      <c r="AH35" s="175">
        <v>0.8</v>
      </c>
      <c r="AI35" s="175"/>
      <c r="AJ35" s="175">
        <v>0.8</v>
      </c>
      <c r="AK35" s="175"/>
      <c r="AL35" s="176"/>
      <c r="AM35" s="176"/>
      <c r="AN35" s="177"/>
      <c r="AO35" s="177"/>
    </row>
    <row r="36" spans="2:41" s="4" customFormat="1" ht="12.75" customHeight="1" hidden="1">
      <c r="B36" s="66" t="s">
        <v>98</v>
      </c>
      <c r="C36" s="66"/>
      <c r="D36" s="66"/>
      <c r="E36" s="66"/>
      <c r="F36" s="66"/>
      <c r="G36" s="66"/>
      <c r="H36" s="66"/>
      <c r="I36" s="123"/>
      <c r="J36" s="175"/>
      <c r="K36" s="175"/>
      <c r="L36" s="175"/>
      <c r="M36" s="175"/>
      <c r="N36" s="175">
        <v>0</v>
      </c>
      <c r="O36" s="175"/>
      <c r="P36" s="175">
        <v>0</v>
      </c>
      <c r="Q36" s="175"/>
      <c r="R36" s="175"/>
      <c r="S36" s="175"/>
      <c r="T36" s="175">
        <v>0.1</v>
      </c>
      <c r="U36" s="175"/>
      <c r="V36" s="175">
        <v>0.1</v>
      </c>
      <c r="W36" s="175"/>
      <c r="X36" s="175">
        <v>0.1</v>
      </c>
      <c r="Y36" s="175"/>
      <c r="Z36" s="175">
        <v>0.1</v>
      </c>
      <c r="AA36" s="175"/>
      <c r="AB36" s="175">
        <v>0.1</v>
      </c>
      <c r="AC36" s="175"/>
      <c r="AD36" s="175">
        <v>0.3</v>
      </c>
      <c r="AE36" s="175"/>
      <c r="AF36" s="175">
        <v>0.5</v>
      </c>
      <c r="AG36" s="175"/>
      <c r="AH36" s="175">
        <v>0.6</v>
      </c>
      <c r="AI36" s="175"/>
      <c r="AJ36" s="175">
        <v>0.65</v>
      </c>
      <c r="AK36" s="175"/>
      <c r="AL36" s="176"/>
      <c r="AM36" s="176"/>
      <c r="AN36" s="177"/>
      <c r="AO36" s="177"/>
    </row>
    <row r="37" spans="2:41" s="4" customFormat="1" ht="12.75" customHeight="1" hidden="1">
      <c r="B37" s="66"/>
      <c r="C37" s="66"/>
      <c r="D37" s="66"/>
      <c r="E37" s="66"/>
      <c r="F37" s="66"/>
      <c r="G37" s="66"/>
      <c r="H37" s="66"/>
      <c r="I37" s="123"/>
      <c r="J37" s="66"/>
      <c r="K37" s="175"/>
      <c r="L37" s="66"/>
      <c r="M37" s="175"/>
      <c r="N37" s="66"/>
      <c r="O37" s="175"/>
      <c r="P37" s="66"/>
      <c r="Q37" s="175"/>
      <c r="R37" s="66"/>
      <c r="S37" s="175"/>
      <c r="T37" s="66"/>
      <c r="U37" s="175"/>
      <c r="V37" s="66"/>
      <c r="W37" s="175"/>
      <c r="X37" s="66"/>
      <c r="Y37" s="175"/>
      <c r="Z37" s="66"/>
      <c r="AA37" s="175"/>
      <c r="AB37" s="66"/>
      <c r="AC37" s="175"/>
      <c r="AD37" s="66"/>
      <c r="AE37" s="175"/>
      <c r="AF37" s="66"/>
      <c r="AG37" s="175"/>
      <c r="AH37" s="66"/>
      <c r="AI37" s="175"/>
      <c r="AJ37" s="66"/>
      <c r="AK37" s="175"/>
      <c r="AL37" s="176"/>
      <c r="AM37" s="176"/>
      <c r="AN37" s="177"/>
      <c r="AO37" s="177"/>
    </row>
    <row r="38" spans="2:41" s="4" customFormat="1" ht="12.75" customHeight="1" hidden="1">
      <c r="B38" s="258" t="s">
        <v>91</v>
      </c>
      <c r="C38" s="258"/>
      <c r="D38" s="258"/>
      <c r="E38" s="258"/>
      <c r="F38" s="258"/>
      <c r="G38" s="66"/>
      <c r="H38" s="66"/>
      <c r="I38" s="123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6"/>
      <c r="AM38" s="176"/>
      <c r="AN38" s="177"/>
      <c r="AO38" s="177"/>
    </row>
    <row r="39" spans="2:41" s="4" customFormat="1" ht="12.75" customHeight="1" hidden="1">
      <c r="B39" s="179" t="s">
        <v>93</v>
      </c>
      <c r="C39" s="178"/>
      <c r="D39" s="178"/>
      <c r="E39" s="178"/>
      <c r="F39" s="178"/>
      <c r="G39" s="66"/>
      <c r="H39" s="66"/>
      <c r="I39" s="123"/>
      <c r="J39" s="175"/>
      <c r="K39" s="175"/>
      <c r="L39" s="175"/>
      <c r="M39" s="175"/>
      <c r="N39" s="248"/>
      <c r="O39" s="248"/>
      <c r="P39" s="248"/>
      <c r="Q39" s="175"/>
      <c r="R39" s="175"/>
      <c r="S39" s="175"/>
      <c r="T39" s="175">
        <v>0.14</v>
      </c>
      <c r="U39" s="175"/>
      <c r="V39" s="175">
        <v>0.14</v>
      </c>
      <c r="W39" s="175"/>
      <c r="X39" s="175">
        <v>0.14</v>
      </c>
      <c r="Y39" s="175"/>
      <c r="Z39" s="175">
        <v>0.14</v>
      </c>
      <c r="AA39" s="175"/>
      <c r="AB39" s="175" t="s">
        <v>10</v>
      </c>
      <c r="AC39" s="175"/>
      <c r="AD39" s="175">
        <v>0.15</v>
      </c>
      <c r="AE39" s="175"/>
      <c r="AF39" s="175">
        <v>0.16</v>
      </c>
      <c r="AG39" s="175"/>
      <c r="AH39" s="175">
        <v>0.17</v>
      </c>
      <c r="AI39" s="175"/>
      <c r="AJ39" s="175">
        <v>0.18</v>
      </c>
      <c r="AK39" s="175"/>
      <c r="AL39" s="176"/>
      <c r="AM39" s="176"/>
      <c r="AN39" s="177"/>
      <c r="AO39" s="177"/>
    </row>
    <row r="40" spans="2:41" s="4" customFormat="1" ht="12.75" customHeight="1" hidden="1">
      <c r="B40" s="179" t="s">
        <v>94</v>
      </c>
      <c r="C40" s="178"/>
      <c r="D40" s="178"/>
      <c r="E40" s="178"/>
      <c r="F40" s="178"/>
      <c r="G40" s="66"/>
      <c r="H40" s="66"/>
      <c r="I40" s="123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>
        <v>0.23</v>
      </c>
      <c r="U40" s="175"/>
      <c r="V40" s="175">
        <f>T40+0.02</f>
        <v>0.25</v>
      </c>
      <c r="W40" s="175"/>
      <c r="X40" s="175">
        <f>V40+0.02</f>
        <v>0.27</v>
      </c>
      <c r="Y40" s="175"/>
      <c r="Z40" s="175">
        <f>X40+0.02</f>
        <v>0.29000000000000004</v>
      </c>
      <c r="AA40" s="175"/>
      <c r="AB40" s="175" t="s">
        <v>10</v>
      </c>
      <c r="AC40" s="175"/>
      <c r="AD40" s="175">
        <f>Z40+0.02</f>
        <v>0.31000000000000005</v>
      </c>
      <c r="AE40" s="175"/>
      <c r="AF40" s="175">
        <v>0.34</v>
      </c>
      <c r="AG40" s="175"/>
      <c r="AH40" s="175">
        <v>0.37</v>
      </c>
      <c r="AI40" s="175"/>
      <c r="AJ40" s="175">
        <v>0.41</v>
      </c>
      <c r="AK40" s="175"/>
      <c r="AL40" s="176"/>
      <c r="AM40" s="176"/>
      <c r="AN40" s="177"/>
      <c r="AO40" s="177"/>
    </row>
    <row r="41" spans="2:41" s="4" customFormat="1" ht="12.75" customHeight="1" hidden="1">
      <c r="B41" s="179" t="s">
        <v>95</v>
      </c>
      <c r="C41" s="178"/>
      <c r="D41" s="178"/>
      <c r="E41" s="178"/>
      <c r="F41" s="178"/>
      <c r="G41" s="66"/>
      <c r="H41" s="66"/>
      <c r="I41" s="123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>
        <v>0.225</v>
      </c>
      <c r="U41" s="175"/>
      <c r="V41" s="175">
        <v>0.225</v>
      </c>
      <c r="W41" s="175"/>
      <c r="X41" s="175">
        <v>0.23</v>
      </c>
      <c r="Y41" s="175"/>
      <c r="Z41" s="175">
        <v>0.225</v>
      </c>
      <c r="AA41" s="175"/>
      <c r="AB41" s="175" t="s">
        <v>10</v>
      </c>
      <c r="AC41" s="175"/>
      <c r="AD41" s="175">
        <v>0.225</v>
      </c>
      <c r="AE41" s="175"/>
      <c r="AF41" s="175">
        <v>0.225</v>
      </c>
      <c r="AG41" s="175"/>
      <c r="AH41" s="175">
        <v>0.225</v>
      </c>
      <c r="AI41" s="175"/>
      <c r="AJ41" s="175">
        <v>0.225</v>
      </c>
      <c r="AK41" s="175"/>
      <c r="AL41" s="176"/>
      <c r="AM41" s="176"/>
      <c r="AN41" s="177"/>
      <c r="AO41" s="177"/>
    </row>
    <row r="42" spans="2:41" s="4" customFormat="1" ht="12.75" customHeight="1" hidden="1">
      <c r="B42" s="179" t="s">
        <v>96</v>
      </c>
      <c r="C42" s="178"/>
      <c r="D42" s="178"/>
      <c r="E42" s="178"/>
      <c r="F42" s="178"/>
      <c r="G42" s="66"/>
      <c r="H42" s="66"/>
      <c r="I42" s="123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>
        <v>0.5</v>
      </c>
      <c r="U42" s="175"/>
      <c r="V42" s="175">
        <v>0.5</v>
      </c>
      <c r="W42" s="175"/>
      <c r="X42" s="175">
        <v>0.5</v>
      </c>
      <c r="Y42" s="175"/>
      <c r="Z42" s="175">
        <v>0.5</v>
      </c>
      <c r="AA42" s="175"/>
      <c r="AB42" s="175" t="s">
        <v>10</v>
      </c>
      <c r="AC42" s="175"/>
      <c r="AD42" s="175">
        <v>0.51</v>
      </c>
      <c r="AE42" s="175"/>
      <c r="AF42" s="175">
        <v>0.52</v>
      </c>
      <c r="AG42" s="175"/>
      <c r="AH42" s="175">
        <v>0.53</v>
      </c>
      <c r="AI42" s="175"/>
      <c r="AJ42" s="175">
        <v>0.54</v>
      </c>
      <c r="AK42" s="175"/>
      <c r="AL42" s="176"/>
      <c r="AM42" s="176"/>
      <c r="AN42" s="177"/>
      <c r="AO42" s="177"/>
    </row>
    <row r="43" spans="2:41" s="4" customFormat="1" ht="12.75" customHeight="1" hidden="1">
      <c r="B43" s="179"/>
      <c r="C43" s="178"/>
      <c r="D43" s="178"/>
      <c r="E43" s="178"/>
      <c r="F43" s="178"/>
      <c r="G43" s="66"/>
      <c r="H43" s="66"/>
      <c r="I43" s="123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6"/>
      <c r="AM43" s="176"/>
      <c r="AN43" s="177"/>
      <c r="AO43" s="177"/>
    </row>
    <row r="44" spans="2:37" s="15" customFormat="1" ht="11.25" customHeight="1" hidden="1">
      <c r="B44" s="183" t="s">
        <v>99</v>
      </c>
      <c r="C44" s="183"/>
      <c r="D44" s="183"/>
      <c r="E44" s="180"/>
      <c r="F44" s="62" t="s">
        <v>10</v>
      </c>
      <c r="G44" s="62" t="e">
        <f>#REF!*(1-G39)</f>
        <v>#REF!</v>
      </c>
      <c r="H44" s="62" t="s">
        <v>10</v>
      </c>
      <c r="I44" s="62" t="e">
        <f>#REF!*(1-I39)</f>
        <v>#REF!</v>
      </c>
      <c r="J44" s="62" t="s">
        <v>10</v>
      </c>
      <c r="K44" s="62" t="e">
        <f>#REF!*(1-K39)</f>
        <v>#REF!</v>
      </c>
      <c r="L44" s="62" t="s">
        <v>10</v>
      </c>
      <c r="M44" s="181"/>
      <c r="N44" s="62"/>
      <c r="O44" s="181"/>
      <c r="P44" s="62"/>
      <c r="Q44" s="181"/>
      <c r="R44" s="62"/>
      <c r="S44" s="181"/>
      <c r="T44" s="62">
        <f>T16*(1-T39)</f>
        <v>13805.064</v>
      </c>
      <c r="U44" s="181"/>
      <c r="V44" s="62">
        <f>V16*(1-V39)</f>
        <v>16763.291999999998</v>
      </c>
      <c r="W44" s="181"/>
      <c r="X44" s="62">
        <f>X16*(1-X39)</f>
        <v>19721.52</v>
      </c>
      <c r="Y44" s="181"/>
      <c r="Z44" s="62">
        <f>Z16*(1-Z39)</f>
        <v>22679.748000000003</v>
      </c>
      <c r="AA44" s="181"/>
      <c r="AB44" s="62" t="s">
        <v>10</v>
      </c>
      <c r="AC44" s="181"/>
      <c r="AD44" s="62">
        <f>AD16*(1-AD39)</f>
        <v>126075.54959999998</v>
      </c>
      <c r="AE44" s="181"/>
      <c r="AF44" s="62">
        <f>AF16*(1-AF39)</f>
        <v>159100.60158719998</v>
      </c>
      <c r="AG44" s="181"/>
      <c r="AH44" s="62">
        <f>AH16*(1-AH39)</f>
        <v>179142.3440352</v>
      </c>
      <c r="AI44" s="181"/>
      <c r="AJ44" s="62">
        <f>AJ16*(1-AJ39)</f>
        <v>190788.7547389824</v>
      </c>
      <c r="AK44" s="181"/>
    </row>
    <row r="45" spans="2:37" s="15" customFormat="1" ht="12" customHeight="1" hidden="1">
      <c r="B45" s="183" t="s">
        <v>100</v>
      </c>
      <c r="C45" s="183"/>
      <c r="D45" s="183"/>
      <c r="E45" s="180"/>
      <c r="F45" s="181"/>
      <c r="G45" s="181"/>
      <c r="H45" s="181"/>
      <c r="I45" s="181"/>
      <c r="J45" s="182"/>
      <c r="K45" s="181"/>
      <c r="L45" s="181"/>
      <c r="M45" s="181"/>
      <c r="N45" s="85"/>
      <c r="O45" s="181"/>
      <c r="P45" s="85"/>
      <c r="Q45" s="181"/>
      <c r="R45" s="85"/>
      <c r="S45" s="181"/>
      <c r="T45" s="85">
        <f>T23*(1-T40)</f>
        <v>7599.900000000001</v>
      </c>
      <c r="U45" s="181"/>
      <c r="V45" s="85">
        <f>V23*(1-V40)</f>
        <v>8988.75</v>
      </c>
      <c r="W45" s="181"/>
      <c r="X45" s="85">
        <f>X23*(1-X40)</f>
        <v>10293</v>
      </c>
      <c r="Y45" s="181"/>
      <c r="Z45" s="85">
        <f>Z23*(1-Z40)</f>
        <v>11512.65</v>
      </c>
      <c r="AA45" s="181"/>
      <c r="AB45" s="85" t="s">
        <v>10</v>
      </c>
      <c r="AC45" s="181"/>
      <c r="AD45" s="85">
        <f>AD23*(1-AD40)</f>
        <v>79673.50511999999</v>
      </c>
      <c r="AE45" s="181"/>
      <c r="AF45" s="85">
        <f>AF23*(1-AF40)</f>
        <v>110316.83794559998</v>
      </c>
      <c r="AG45" s="181"/>
      <c r="AH45" s="85">
        <f>AH23*(1-AH40)</f>
        <v>134281.0136304</v>
      </c>
      <c r="AI45" s="181"/>
      <c r="AJ45" s="85">
        <f>AJ23*(1-AJ40)</f>
        <v>150035.668819344</v>
      </c>
      <c r="AK45" s="181"/>
    </row>
    <row r="46" spans="2:37" s="15" customFormat="1" ht="12" customHeight="1" hidden="1">
      <c r="B46" s="183" t="s">
        <v>101</v>
      </c>
      <c r="C46" s="183"/>
      <c r="D46" s="183"/>
      <c r="E46" s="180"/>
      <c r="F46" s="181"/>
      <c r="G46" s="181"/>
      <c r="H46" s="181"/>
      <c r="I46" s="181"/>
      <c r="J46" s="182"/>
      <c r="K46" s="181"/>
      <c r="L46" s="181"/>
      <c r="M46" s="181"/>
      <c r="N46" s="66"/>
      <c r="O46" s="170"/>
      <c r="P46" s="66"/>
      <c r="Q46" s="181"/>
      <c r="R46" s="62"/>
      <c r="S46" s="181"/>
      <c r="T46" s="62">
        <f>((T36*T30)*(1-T42))+((1-T36)*T30*(1-T41))</f>
        <v>1311.8625</v>
      </c>
      <c r="U46" s="181"/>
      <c r="V46" s="62">
        <f>((V36*V30)*(1-V42))+((1-V36)*V30*(1-V41))</f>
        <v>2929.82625</v>
      </c>
      <c r="W46" s="181"/>
      <c r="X46" s="62">
        <f>((X36*X30)*(1-X42))+((1-X36)*X30*(1-X41))</f>
        <v>4794.244650000001</v>
      </c>
      <c r="Y46" s="181"/>
      <c r="Z46" s="62">
        <f>((Z36*Z30)*(1-Z42))+((1-Z36)*Z30*(1-Z41))</f>
        <v>6964.678012500001</v>
      </c>
      <c r="AA46" s="181"/>
      <c r="AB46" s="62" t="s">
        <v>10</v>
      </c>
      <c r="AC46" s="181"/>
      <c r="AD46" s="62">
        <f>((AD36*AD30)*(1-AD42))+((1-AD36)*AD30*(1-AD41))</f>
        <v>41950.709655750004</v>
      </c>
      <c r="AE46" s="181"/>
      <c r="AF46" s="62">
        <f>((AF36*AF30)*(1-AF42))+((1-AF36)*AF30*(1-AF41))</f>
        <v>61191.608268</v>
      </c>
      <c r="AG46" s="181"/>
      <c r="AH46" s="62">
        <f>((AH36*AH30)*(1-AH42))+((1-AH36)*AH30*(1-AH41))</f>
        <v>87334.46238239997</v>
      </c>
      <c r="AI46" s="181"/>
      <c r="AJ46" s="62">
        <f>((AJ36*AJ30)*(1-AJ42))+((1-AJ36)*AJ30*(1-AJ41))</f>
        <v>119426.33712982497</v>
      </c>
      <c r="AK46" s="181"/>
    </row>
    <row r="47" spans="2:37" s="15" customFormat="1" ht="12" customHeight="1" hidden="1">
      <c r="B47" s="185" t="s">
        <v>102</v>
      </c>
      <c r="C47" s="183"/>
      <c r="D47" s="183"/>
      <c r="E47" s="180"/>
      <c r="F47" s="181"/>
      <c r="G47" s="181"/>
      <c r="H47" s="181"/>
      <c r="I47" s="181"/>
      <c r="J47" s="182"/>
      <c r="K47" s="181"/>
      <c r="L47" s="181"/>
      <c r="M47" s="181"/>
      <c r="N47" s="66"/>
      <c r="O47" s="62"/>
      <c r="P47" s="66"/>
      <c r="Q47" s="62"/>
      <c r="R47" s="189"/>
      <c r="S47" s="62"/>
      <c r="T47" s="189">
        <f>SUM(T44:T46)</f>
        <v>22716.8265</v>
      </c>
      <c r="U47" s="62"/>
      <c r="V47" s="189">
        <f>SUM(V44:V46)</f>
        <v>28681.86825</v>
      </c>
      <c r="W47" s="62"/>
      <c r="X47" s="189">
        <f>SUM(X44:X46)</f>
        <v>34808.76465</v>
      </c>
      <c r="Y47" s="62"/>
      <c r="Z47" s="189">
        <f>SUM(Z44:Z46)</f>
        <v>41157.0760125</v>
      </c>
      <c r="AA47" s="62"/>
      <c r="AB47" s="189" t="s">
        <v>10</v>
      </c>
      <c r="AC47" s="62"/>
      <c r="AD47" s="189">
        <f>SUM(AD44:AD46)</f>
        <v>247699.76437574998</v>
      </c>
      <c r="AE47" s="62"/>
      <c r="AF47" s="189">
        <f>SUM(AF44:AF46)</f>
        <v>330609.0478008</v>
      </c>
      <c r="AG47" s="62"/>
      <c r="AH47" s="189">
        <f>SUM(AH44:AH46)</f>
        <v>400757.82004799997</v>
      </c>
      <c r="AI47" s="62"/>
      <c r="AJ47" s="189">
        <f>SUM(AJ44:AJ46)</f>
        <v>460250.76068815135</v>
      </c>
      <c r="AK47" s="62"/>
    </row>
    <row r="48" spans="2:32" s="15" customFormat="1" ht="12.75" customHeight="1" hidden="1">
      <c r="B48" s="81"/>
      <c r="C48" s="56"/>
      <c r="D48" s="70"/>
      <c r="E48" s="72"/>
      <c r="F48" s="56"/>
      <c r="G48" s="56"/>
      <c r="H48" s="56"/>
      <c r="I48" s="124"/>
      <c r="J48" s="56"/>
      <c r="K48" s="56"/>
      <c r="L48" s="56"/>
      <c r="M48" s="56"/>
      <c r="N48" s="47"/>
      <c r="O48" s="56"/>
      <c r="P48" s="47"/>
      <c r="Q48" s="47"/>
      <c r="R48" s="47"/>
      <c r="S48" s="73"/>
      <c r="T48" s="47"/>
      <c r="U48" s="73"/>
      <c r="V48" s="47"/>
      <c r="W48" s="73"/>
      <c r="X48" s="47"/>
      <c r="Y48" s="73"/>
      <c r="Z48" s="47" t="s">
        <v>10</v>
      </c>
      <c r="AA48" s="47"/>
      <c r="AB48" s="47"/>
      <c r="AC48" s="73"/>
      <c r="AD48" s="73" t="s">
        <v>10</v>
      </c>
      <c r="AF48" s="184" t="s">
        <v>10</v>
      </c>
    </row>
    <row r="49" spans="2:30" s="15" customFormat="1" ht="12.75" customHeight="1" hidden="1">
      <c r="B49" s="81"/>
      <c r="C49" s="56"/>
      <c r="D49" s="70"/>
      <c r="E49" s="72"/>
      <c r="F49" s="56"/>
      <c r="G49" s="56"/>
      <c r="H49" s="56"/>
      <c r="I49" s="124"/>
      <c r="J49" s="56"/>
      <c r="K49" s="56"/>
      <c r="L49" s="56"/>
      <c r="M49" s="56"/>
      <c r="N49" s="47"/>
      <c r="O49" s="56"/>
      <c r="P49" s="47"/>
      <c r="Q49" s="47"/>
      <c r="R49" s="47"/>
      <c r="S49" s="73"/>
      <c r="T49" s="47"/>
      <c r="U49" s="73"/>
      <c r="V49" s="47"/>
      <c r="W49" s="73"/>
      <c r="X49" s="47"/>
      <c r="Y49" s="73"/>
      <c r="Z49" s="47"/>
      <c r="AA49" s="47"/>
      <c r="AB49" s="47"/>
      <c r="AC49" s="73"/>
      <c r="AD49" s="73"/>
    </row>
    <row r="50" spans="1:36" s="27" customFormat="1" ht="18">
      <c r="A50" s="22"/>
      <c r="B50" s="23" t="s">
        <v>32</v>
      </c>
      <c r="C50" s="23"/>
      <c r="D50" s="23"/>
      <c r="E50" s="23"/>
      <c r="F50" s="23"/>
      <c r="G50" s="23"/>
      <c r="H50" s="23"/>
      <c r="I50" s="11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4"/>
      <c r="Y50" s="23"/>
      <c r="Z50" s="24"/>
      <c r="AA50" s="24"/>
      <c r="AB50" s="24"/>
      <c r="AC50" s="23"/>
      <c r="AD50" s="23"/>
      <c r="AE50" s="25"/>
      <c r="AF50" s="25"/>
      <c r="AG50" s="25"/>
      <c r="AH50" s="25"/>
      <c r="AI50" s="25"/>
      <c r="AJ50" s="26" t="s">
        <v>30</v>
      </c>
    </row>
    <row r="51" spans="2:11" s="13" customFormat="1" ht="12.75">
      <c r="B51" s="16" t="s">
        <v>59</v>
      </c>
      <c r="K51" s="120"/>
    </row>
    <row r="52" spans="2:11" s="13" customFormat="1" ht="12.75">
      <c r="B52" s="13" t="s">
        <v>23</v>
      </c>
      <c r="K52" s="120"/>
    </row>
    <row r="53" s="13" customFormat="1" ht="12.75">
      <c r="K53" s="120"/>
    </row>
    <row r="54" s="13" customFormat="1" ht="12.75">
      <c r="K54" s="120"/>
    </row>
    <row r="55" spans="2:32" s="15" customFormat="1" ht="12.75" customHeight="1">
      <c r="B55" s="81"/>
      <c r="C55" s="56"/>
      <c r="F55" s="70"/>
      <c r="G55" s="249"/>
      <c r="H55" s="56"/>
      <c r="I55" s="56"/>
      <c r="J55" s="56"/>
      <c r="K55" s="124"/>
      <c r="L55" s="56"/>
      <c r="M55" s="56"/>
      <c r="N55" s="56"/>
      <c r="O55" s="56"/>
      <c r="P55" s="47"/>
      <c r="Q55" s="56"/>
      <c r="R55" s="47"/>
      <c r="S55" s="47"/>
      <c r="T55" s="47"/>
      <c r="U55" s="73"/>
      <c r="V55" s="47"/>
      <c r="W55" s="73"/>
      <c r="X55" s="47"/>
      <c r="Y55" s="73"/>
      <c r="Z55" s="47"/>
      <c r="AA55" s="73"/>
      <c r="AB55" s="47"/>
      <c r="AC55" s="47"/>
      <c r="AD55" s="47"/>
      <c r="AE55" s="73"/>
      <c r="AF55" s="73"/>
    </row>
    <row r="56" spans="2:32" s="15" customFormat="1" ht="12.75" customHeight="1">
      <c r="B56" s="81"/>
      <c r="C56" s="56"/>
      <c r="F56" s="70"/>
      <c r="G56" s="249"/>
      <c r="H56" s="56"/>
      <c r="I56" s="56"/>
      <c r="J56" s="56"/>
      <c r="K56" s="124"/>
      <c r="L56" s="56"/>
      <c r="M56" s="56"/>
      <c r="N56" s="56"/>
      <c r="O56" s="205"/>
      <c r="P56" s="206"/>
      <c r="Q56" s="207"/>
      <c r="R56" s="47"/>
      <c r="S56" s="47"/>
      <c r="T56" s="47"/>
      <c r="U56" s="73"/>
      <c r="V56" s="47"/>
      <c r="W56" s="73"/>
      <c r="X56" s="47"/>
      <c r="Y56" s="73"/>
      <c r="Z56" s="47"/>
      <c r="AA56" s="73"/>
      <c r="AB56" s="47"/>
      <c r="AC56" s="47"/>
      <c r="AD56" s="47"/>
      <c r="AE56" s="73"/>
      <c r="AF56" s="73"/>
    </row>
    <row r="57" spans="6:34" s="15" customFormat="1" ht="12.75" customHeight="1">
      <c r="F57" s="158" t="s">
        <v>59</v>
      </c>
      <c r="G57" s="159"/>
      <c r="H57" s="160"/>
      <c r="I57" s="250"/>
      <c r="J57" s="159"/>
      <c r="K57" s="159"/>
      <c r="L57" s="159"/>
      <c r="M57" s="124"/>
      <c r="N57" s="56"/>
      <c r="O57" s="208"/>
      <c r="P57" s="156" t="s">
        <v>64</v>
      </c>
      <c r="Q57" s="209"/>
      <c r="R57" s="156" t="s">
        <v>105</v>
      </c>
      <c r="T57" s="156" t="s">
        <v>52</v>
      </c>
      <c r="U57" s="153"/>
      <c r="V57" s="156" t="s">
        <v>53</v>
      </c>
      <c r="W57" s="154"/>
      <c r="X57" s="156" t="s">
        <v>54</v>
      </c>
      <c r="Y57" s="154"/>
      <c r="Z57" s="156" t="s">
        <v>55</v>
      </c>
      <c r="AA57" s="154"/>
      <c r="AB57" s="156" t="s">
        <v>56</v>
      </c>
      <c r="AC57" s="154"/>
      <c r="AD57" s="156" t="s">
        <v>57</v>
      </c>
      <c r="AE57" s="153"/>
      <c r="AF57" s="157" t="s">
        <v>58</v>
      </c>
      <c r="AG57" s="155"/>
      <c r="AH57" s="187"/>
    </row>
    <row r="58" spans="6:34" s="15" customFormat="1" ht="6" customHeight="1">
      <c r="F58" s="81"/>
      <c r="G58" s="56"/>
      <c r="H58" s="70"/>
      <c r="I58" s="249"/>
      <c r="J58" s="56"/>
      <c r="K58" s="56"/>
      <c r="L58" s="56"/>
      <c r="M58" s="124"/>
      <c r="N58" s="56"/>
      <c r="O58" s="208"/>
      <c r="P58" s="56"/>
      <c r="Q58" s="209"/>
      <c r="R58" s="56"/>
      <c r="T58" s="56"/>
      <c r="U58" s="56"/>
      <c r="V58" s="47"/>
      <c r="W58" s="56"/>
      <c r="X58" s="47"/>
      <c r="Y58" s="47"/>
      <c r="Z58" s="47"/>
      <c r="AA58" s="73"/>
      <c r="AB58" s="47"/>
      <c r="AC58" s="73"/>
      <c r="AD58" s="47"/>
      <c r="AE58" s="73"/>
      <c r="AF58" s="47"/>
      <c r="AG58" s="47"/>
      <c r="AH58" s="47"/>
    </row>
    <row r="59" spans="6:34" s="15" customFormat="1" ht="12.75" customHeight="1">
      <c r="F59" s="81" t="s">
        <v>60</v>
      </c>
      <c r="G59" s="56"/>
      <c r="H59" s="70"/>
      <c r="I59" s="249"/>
      <c r="J59" s="56"/>
      <c r="K59" s="56"/>
      <c r="L59" s="56"/>
      <c r="M59" s="124"/>
      <c r="N59" s="56"/>
      <c r="O59" s="208"/>
      <c r="P59" s="56"/>
      <c r="Q59" s="209"/>
      <c r="R59" s="56"/>
      <c r="T59" s="56"/>
      <c r="U59" s="56"/>
      <c r="V59" s="47"/>
      <c r="W59" s="56"/>
      <c r="X59" s="47"/>
      <c r="Y59" s="47"/>
      <c r="Z59" s="47"/>
      <c r="AA59" s="73"/>
      <c r="AB59" s="47"/>
      <c r="AC59" s="73"/>
      <c r="AD59" s="47"/>
      <c r="AE59" s="73"/>
      <c r="AF59" s="47"/>
      <c r="AG59" s="47"/>
      <c r="AH59" s="47"/>
    </row>
    <row r="60" spans="6:34" s="15" customFormat="1" ht="12.75" customHeight="1">
      <c r="F60" s="84"/>
      <c r="G60" s="56"/>
      <c r="H60" s="70"/>
      <c r="I60" s="249"/>
      <c r="J60" s="56"/>
      <c r="K60" s="56"/>
      <c r="L60" s="56"/>
      <c r="M60" s="124"/>
      <c r="N60" s="56"/>
      <c r="O60" s="208"/>
      <c r="P60" s="56"/>
      <c r="Q60" s="209"/>
      <c r="R60" s="56"/>
      <c r="T60" s="56"/>
      <c r="U60" s="56"/>
      <c r="V60" s="47"/>
      <c r="W60" s="56"/>
      <c r="X60" s="47"/>
      <c r="Y60" s="47"/>
      <c r="Z60" s="47"/>
      <c r="AA60" s="73"/>
      <c r="AB60" s="47"/>
      <c r="AC60" s="73"/>
      <c r="AD60" s="47"/>
      <c r="AE60" s="73"/>
      <c r="AF60" s="47"/>
      <c r="AG60" s="47"/>
      <c r="AH60" s="47"/>
    </row>
    <row r="61" spans="6:34" s="15" customFormat="1" ht="12.75" customHeight="1">
      <c r="F61" s="81"/>
      <c r="G61" s="56" t="s">
        <v>3</v>
      </c>
      <c r="H61" s="70"/>
      <c r="I61" s="249"/>
      <c r="J61" s="56"/>
      <c r="K61" s="56"/>
      <c r="L61" s="56"/>
      <c r="M61" s="124"/>
      <c r="N61" s="56"/>
      <c r="O61" s="208"/>
      <c r="P61" s="162">
        <v>13.63</v>
      </c>
      <c r="Q61" s="210"/>
      <c r="R61" s="162">
        <v>24.25</v>
      </c>
      <c r="T61" s="162">
        <v>5.88</v>
      </c>
      <c r="U61" s="162"/>
      <c r="V61" s="163">
        <v>8.13</v>
      </c>
      <c r="W61" s="162"/>
      <c r="X61" s="163">
        <v>6.88</v>
      </c>
      <c r="Y61" s="163"/>
      <c r="Z61" s="163">
        <v>18.38</v>
      </c>
      <c r="AA61" s="162"/>
      <c r="AB61" s="163">
        <v>19.19</v>
      </c>
      <c r="AC61" s="162"/>
      <c r="AD61" s="163">
        <v>38.25</v>
      </c>
      <c r="AE61" s="162"/>
      <c r="AF61" s="163">
        <v>49.5</v>
      </c>
      <c r="AG61" s="163"/>
      <c r="AH61" s="163"/>
    </row>
    <row r="62" spans="6:34" s="15" customFormat="1" ht="12.75" customHeight="1">
      <c r="F62" s="81"/>
      <c r="G62" s="56" t="s">
        <v>4</v>
      </c>
      <c r="H62" s="70"/>
      <c r="I62" s="249"/>
      <c r="J62" s="56"/>
      <c r="K62" s="56"/>
      <c r="L62" s="56"/>
      <c r="M62" s="124"/>
      <c r="N62" s="56"/>
      <c r="O62" s="208"/>
      <c r="P62" s="162">
        <v>14.44</v>
      </c>
      <c r="Q62" s="210"/>
      <c r="R62" s="162">
        <v>26.75</v>
      </c>
      <c r="T62" s="162">
        <v>23.37</v>
      </c>
      <c r="U62" s="162"/>
      <c r="V62" s="163">
        <v>23.125</v>
      </c>
      <c r="W62" s="162"/>
      <c r="X62" s="163">
        <v>16.875</v>
      </c>
      <c r="Y62" s="163"/>
      <c r="Z62" s="163">
        <v>44.25</v>
      </c>
      <c r="AA62" s="162"/>
      <c r="AB62" s="163">
        <v>45.625</v>
      </c>
      <c r="AC62" s="162"/>
      <c r="AD62" s="163">
        <v>48.31</v>
      </c>
      <c r="AE62" s="162"/>
      <c r="AF62" s="163">
        <v>50.19</v>
      </c>
      <c r="AG62" s="163"/>
      <c r="AH62" s="163"/>
    </row>
    <row r="63" spans="6:34" s="15" customFormat="1" ht="12.75" customHeight="1">
      <c r="F63" s="81"/>
      <c r="G63" s="56" t="s">
        <v>5</v>
      </c>
      <c r="H63" s="70"/>
      <c r="I63" s="249"/>
      <c r="J63" s="56"/>
      <c r="K63" s="56"/>
      <c r="L63" s="56"/>
      <c r="M63" s="124"/>
      <c r="N63" s="56"/>
      <c r="O63" s="208"/>
      <c r="P63" s="162">
        <v>4</v>
      </c>
      <c r="Q63" s="210"/>
      <c r="R63" s="162">
        <v>5</v>
      </c>
      <c r="T63" s="162">
        <f>4+(5/16)</f>
        <v>4.3125</v>
      </c>
      <c r="U63" s="162"/>
      <c r="V63" s="163">
        <v>3.5</v>
      </c>
      <c r="W63" s="162"/>
      <c r="X63" s="163">
        <v>3.625</v>
      </c>
      <c r="Y63" s="163"/>
      <c r="Z63" s="163">
        <v>11.12</v>
      </c>
      <c r="AA63" s="162"/>
      <c r="AB63" s="163">
        <v>12.75</v>
      </c>
      <c r="AC63" s="162"/>
      <c r="AD63" s="163">
        <v>15.25</v>
      </c>
      <c r="AE63" s="162"/>
      <c r="AF63" s="163">
        <v>10.56</v>
      </c>
      <c r="AG63" s="163"/>
      <c r="AH63" s="163"/>
    </row>
    <row r="64" spans="6:34" s="15" customFormat="1" ht="12.75" customHeight="1">
      <c r="F64" s="81"/>
      <c r="G64" s="56" t="s">
        <v>6</v>
      </c>
      <c r="H64" s="70"/>
      <c r="I64" s="249"/>
      <c r="J64" s="56"/>
      <c r="K64" s="56"/>
      <c r="L64" s="56"/>
      <c r="M64" s="124"/>
      <c r="N64" s="56"/>
      <c r="O64" s="208"/>
      <c r="P64" s="162">
        <v>10.26</v>
      </c>
      <c r="Q64" s="210"/>
      <c r="R64" s="162">
        <v>50.3</v>
      </c>
      <c r="T64" s="162">
        <v>47.57</v>
      </c>
      <c r="U64" s="162"/>
      <c r="V64" s="163">
        <v>49.71</v>
      </c>
      <c r="W64" s="162"/>
      <c r="X64" s="163">
        <v>36.2</v>
      </c>
      <c r="Y64" s="163"/>
      <c r="Z64" s="163">
        <v>46.01</v>
      </c>
      <c r="AA64" s="162"/>
      <c r="AB64" s="163">
        <v>48.6</v>
      </c>
      <c r="AC64" s="162"/>
      <c r="AD64" s="163">
        <v>64.6</v>
      </c>
      <c r="AE64" s="162"/>
      <c r="AF64" s="163">
        <v>53.9</v>
      </c>
      <c r="AG64" s="163"/>
      <c r="AH64" s="163"/>
    </row>
    <row r="65" spans="6:34" s="15" customFormat="1" ht="12.75" customHeight="1">
      <c r="F65" s="84"/>
      <c r="G65" s="56" t="s">
        <v>72</v>
      </c>
      <c r="H65" s="70"/>
      <c r="I65" s="249"/>
      <c r="J65" s="56"/>
      <c r="K65" s="56"/>
      <c r="L65" s="56"/>
      <c r="M65" s="124"/>
      <c r="N65" s="56"/>
      <c r="O65" s="208"/>
      <c r="P65" s="162">
        <v>14.2</v>
      </c>
      <c r="Q65" s="210"/>
      <c r="R65" s="162">
        <v>50.8</v>
      </c>
      <c r="T65" s="162">
        <v>56.9</v>
      </c>
      <c r="U65" s="162"/>
      <c r="V65" s="163">
        <v>49.8</v>
      </c>
      <c r="W65" s="162"/>
      <c r="X65" s="163">
        <v>49</v>
      </c>
      <c r="Y65" s="163"/>
      <c r="Z65" s="163">
        <v>48.2</v>
      </c>
      <c r="AA65" s="162"/>
      <c r="AB65" s="163">
        <v>55</v>
      </c>
      <c r="AC65" s="162"/>
      <c r="AD65" s="163">
        <v>72</v>
      </c>
      <c r="AE65" s="162"/>
      <c r="AF65" s="163">
        <v>56.8</v>
      </c>
      <c r="AG65" s="163"/>
      <c r="AH65" s="163"/>
    </row>
    <row r="66" spans="6:34" s="15" customFormat="1" ht="12.75" customHeight="1">
      <c r="F66" s="84"/>
      <c r="G66" s="56" t="s">
        <v>73</v>
      </c>
      <c r="H66" s="70"/>
      <c r="I66" s="249"/>
      <c r="J66" s="56"/>
      <c r="K66" s="56"/>
      <c r="L66" s="56"/>
      <c r="M66" s="124"/>
      <c r="N66" s="56"/>
      <c r="O66" s="208"/>
      <c r="P66" s="162">
        <f>P61*P65</f>
        <v>193.546</v>
      </c>
      <c r="Q66" s="210"/>
      <c r="R66" s="162">
        <f>R61*R65</f>
        <v>1231.8999999999999</v>
      </c>
      <c r="T66" s="162">
        <f>T61*T65</f>
        <v>334.572</v>
      </c>
      <c r="V66" s="162">
        <f>V61*V65</f>
        <v>404.874</v>
      </c>
      <c r="X66" s="162">
        <f>X61*X65</f>
        <v>337.12</v>
      </c>
      <c r="Z66" s="162">
        <f>Z61*Z65</f>
        <v>885.916</v>
      </c>
      <c r="AB66" s="162">
        <f>AB61*AB65</f>
        <v>1055.45</v>
      </c>
      <c r="AD66" s="162">
        <f>AD61*AD65</f>
        <v>2754</v>
      </c>
      <c r="AF66" s="162">
        <f>AF61*AF65</f>
        <v>2811.6</v>
      </c>
      <c r="AH66" s="162"/>
    </row>
    <row r="67" spans="6:34" s="15" customFormat="1" ht="12.75" customHeight="1">
      <c r="F67" s="84"/>
      <c r="G67" s="56" t="s">
        <v>74</v>
      </c>
      <c r="H67" s="70"/>
      <c r="I67" s="249"/>
      <c r="J67" s="56"/>
      <c r="K67" s="56"/>
      <c r="L67" s="56"/>
      <c r="M67" s="124"/>
      <c r="N67" s="56"/>
      <c r="O67" s="208"/>
      <c r="P67" s="162">
        <f>P66+42-2.1</f>
        <v>233.446</v>
      </c>
      <c r="Q67" s="210"/>
      <c r="R67" s="162">
        <v>1281.1</v>
      </c>
      <c r="T67" s="162">
        <v>1487.1</v>
      </c>
      <c r="U67" s="162"/>
      <c r="V67" s="163">
        <f>V66+234.1-11.9</f>
        <v>627.0740000000001</v>
      </c>
      <c r="W67" s="162"/>
      <c r="X67" s="163">
        <f>X66+1114.7+58.1-469</f>
        <v>1040.92</v>
      </c>
      <c r="Y67" s="163"/>
      <c r="Z67" s="163">
        <f>Z66+1618+454.2-489.3</f>
        <v>2468.816</v>
      </c>
      <c r="AA67" s="162"/>
      <c r="AB67" s="163">
        <f>AB66+2295.6+847.7-606.3</f>
        <v>3592.45</v>
      </c>
      <c r="AC67" s="162"/>
      <c r="AD67" s="163">
        <v>2750.5</v>
      </c>
      <c r="AE67" s="162"/>
      <c r="AF67" s="163">
        <f>AF66+2023.4+543.3-1708.3</f>
        <v>3670</v>
      </c>
      <c r="AG67" s="163"/>
      <c r="AH67" s="163"/>
    </row>
    <row r="68" spans="6:34" s="74" customFormat="1" ht="11.25" customHeight="1">
      <c r="F68" s="83"/>
      <c r="G68" s="56"/>
      <c r="H68" s="76"/>
      <c r="I68" s="77"/>
      <c r="J68" s="75"/>
      <c r="K68" s="75"/>
      <c r="L68" s="75"/>
      <c r="M68" s="124"/>
      <c r="N68" s="75"/>
      <c r="O68" s="211"/>
      <c r="P68" s="75"/>
      <c r="Q68" s="212"/>
      <c r="R68" s="75"/>
      <c r="T68" s="75"/>
      <c r="U68" s="75"/>
      <c r="V68" s="78"/>
      <c r="W68" s="75"/>
      <c r="X68" s="78"/>
      <c r="Y68" s="78"/>
      <c r="Z68" s="78"/>
      <c r="AA68" s="79"/>
      <c r="AB68" s="78"/>
      <c r="AC68" s="79"/>
      <c r="AD68" s="78"/>
      <c r="AE68" s="79"/>
      <c r="AF68" s="78"/>
      <c r="AG68" s="78"/>
      <c r="AH68" s="78"/>
    </row>
    <row r="69" spans="6:34" s="2" customFormat="1" ht="12.75" customHeight="1">
      <c r="F69" s="81" t="s">
        <v>65</v>
      </c>
      <c r="G69" s="81"/>
      <c r="H69" s="81"/>
      <c r="I69" s="71"/>
      <c r="J69" s="6"/>
      <c r="K69" s="6"/>
      <c r="L69" s="6"/>
      <c r="M69" s="124"/>
      <c r="N69" s="6"/>
      <c r="O69" s="213"/>
      <c r="P69" s="6"/>
      <c r="Q69" s="214"/>
      <c r="R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6:34" s="2" customFormat="1" ht="12.75" customHeight="1">
      <c r="F70" s="82"/>
      <c r="G70" s="82"/>
      <c r="H70" s="82"/>
      <c r="I70" s="71"/>
      <c r="J70" s="6"/>
      <c r="K70" s="6"/>
      <c r="L70" s="6"/>
      <c r="M70" s="124"/>
      <c r="N70" s="6"/>
      <c r="O70" s="213"/>
      <c r="P70" s="6"/>
      <c r="Q70" s="214"/>
      <c r="R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6:34" s="15" customFormat="1" ht="12.75" customHeight="1">
      <c r="F71" s="82"/>
      <c r="G71" s="82" t="s">
        <v>75</v>
      </c>
      <c r="H71" s="82"/>
      <c r="I71" s="249"/>
      <c r="J71" s="56"/>
      <c r="K71" s="56"/>
      <c r="L71" s="56"/>
      <c r="M71" s="170"/>
      <c r="N71" s="56"/>
      <c r="O71" s="208"/>
      <c r="P71" s="171">
        <v>40.9</v>
      </c>
      <c r="Q71" s="215"/>
      <c r="R71" s="190" t="s">
        <v>108</v>
      </c>
      <c r="T71" s="171">
        <v>59</v>
      </c>
      <c r="U71" s="171"/>
      <c r="V71" s="171">
        <v>61</v>
      </c>
      <c r="W71" s="171"/>
      <c r="X71" s="171">
        <v>90.5</v>
      </c>
      <c r="Y71" s="171"/>
      <c r="Z71" s="171">
        <v>245</v>
      </c>
      <c r="AA71" s="171"/>
      <c r="AB71" s="171">
        <v>247.9</v>
      </c>
      <c r="AC71" s="171"/>
      <c r="AD71" s="171">
        <v>267.9</v>
      </c>
      <c r="AE71" s="171"/>
      <c r="AF71" s="171">
        <v>57.6</v>
      </c>
      <c r="AG71" s="171"/>
      <c r="AH71" s="171"/>
    </row>
    <row r="72" spans="6:34" s="15" customFormat="1" ht="12.75" customHeight="1">
      <c r="F72" s="82"/>
      <c r="G72" s="82" t="s">
        <v>76</v>
      </c>
      <c r="H72" s="82"/>
      <c r="I72" s="249"/>
      <c r="J72" s="56"/>
      <c r="K72" s="56"/>
      <c r="L72" s="56"/>
      <c r="M72" s="170"/>
      <c r="N72" s="56"/>
      <c r="O72" s="208"/>
      <c r="P72" s="171">
        <v>-3.2</v>
      </c>
      <c r="Q72" s="215"/>
      <c r="R72" s="190" t="s">
        <v>108</v>
      </c>
      <c r="T72" s="171">
        <v>-53.7</v>
      </c>
      <c r="U72" s="171"/>
      <c r="V72" s="171">
        <v>-23.2</v>
      </c>
      <c r="W72" s="171"/>
      <c r="X72" s="171">
        <v>-59</v>
      </c>
      <c r="Y72" s="171"/>
      <c r="Z72" s="171">
        <v>-121.2</v>
      </c>
      <c r="AA72" s="171"/>
      <c r="AB72" s="171">
        <v>-49.8</v>
      </c>
      <c r="AC72" s="171"/>
      <c r="AD72" s="171">
        <v>-36.1</v>
      </c>
      <c r="AE72" s="171"/>
      <c r="AF72" s="171">
        <v>-72.2</v>
      </c>
      <c r="AG72" s="171"/>
      <c r="AH72" s="171"/>
    </row>
    <row r="73" spans="6:34" s="2" customFormat="1" ht="12.75" customHeight="1">
      <c r="F73" s="161"/>
      <c r="G73" s="161"/>
      <c r="H73" s="70"/>
      <c r="I73" s="71"/>
      <c r="J73" s="6"/>
      <c r="K73" s="6"/>
      <c r="L73" s="6"/>
      <c r="M73" s="124"/>
      <c r="N73" s="6"/>
      <c r="O73" s="213"/>
      <c r="P73" s="6"/>
      <c r="Q73" s="214"/>
      <c r="R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6:34" s="2" customFormat="1" ht="12.75" customHeight="1">
      <c r="F74" s="161"/>
      <c r="G74" s="56" t="s">
        <v>66</v>
      </c>
      <c r="H74" s="70"/>
      <c r="I74" s="71"/>
      <c r="J74" s="6"/>
      <c r="K74" s="6"/>
      <c r="L74" s="6"/>
      <c r="M74" s="124"/>
      <c r="N74" s="6"/>
      <c r="O74" s="213"/>
      <c r="P74" s="164">
        <v>103272</v>
      </c>
      <c r="Q74" s="216"/>
      <c r="R74" s="164">
        <v>25900</v>
      </c>
      <c r="T74" s="164">
        <v>115633</v>
      </c>
      <c r="U74" s="164"/>
      <c r="V74" s="164">
        <v>62657</v>
      </c>
      <c r="W74" s="164"/>
      <c r="X74" s="164">
        <v>102711</v>
      </c>
      <c r="Y74" s="164"/>
      <c r="Z74" s="164">
        <v>290983</v>
      </c>
      <c r="AA74" s="164"/>
      <c r="AB74" s="164">
        <v>311898</v>
      </c>
      <c r="AC74" s="164"/>
      <c r="AD74" s="164">
        <v>275100</v>
      </c>
      <c r="AE74" s="164"/>
      <c r="AF74" s="164">
        <v>134107</v>
      </c>
      <c r="AG74" s="164"/>
      <c r="AH74" s="164"/>
    </row>
    <row r="75" spans="6:34" s="2" customFormat="1" ht="12.75" customHeight="1">
      <c r="F75" s="161"/>
      <c r="G75" s="56" t="s">
        <v>67</v>
      </c>
      <c r="H75" s="70"/>
      <c r="I75" s="71"/>
      <c r="J75" s="6"/>
      <c r="K75" s="6"/>
      <c r="L75" s="6"/>
      <c r="M75" s="124"/>
      <c r="N75" s="6"/>
      <c r="O75" s="213"/>
      <c r="P75" s="164">
        <v>385</v>
      </c>
      <c r="Q75" s="216"/>
      <c r="R75" s="164">
        <v>231</v>
      </c>
      <c r="T75" s="164">
        <v>1036</v>
      </c>
      <c r="U75" s="164"/>
      <c r="V75" s="164">
        <v>1010</v>
      </c>
      <c r="W75" s="164"/>
      <c r="X75" s="164">
        <v>1359</v>
      </c>
      <c r="Y75" s="164"/>
      <c r="Z75" s="164">
        <v>3251</v>
      </c>
      <c r="AA75" s="164"/>
      <c r="AB75" s="164">
        <v>3678</v>
      </c>
      <c r="AC75" s="164"/>
      <c r="AD75" s="164">
        <v>5000</v>
      </c>
      <c r="AE75" s="164"/>
      <c r="AF75" s="164">
        <v>2065</v>
      </c>
      <c r="AG75" s="164"/>
      <c r="AH75" s="164"/>
    </row>
    <row r="76" spans="6:34" s="2" customFormat="1" ht="12.75" customHeight="1">
      <c r="F76" s="161"/>
      <c r="G76" s="56" t="s">
        <v>68</v>
      </c>
      <c r="H76" s="70"/>
      <c r="I76" s="71"/>
      <c r="J76" s="6"/>
      <c r="K76" s="6"/>
      <c r="L76" s="6"/>
      <c r="M76" s="124"/>
      <c r="N76" s="6"/>
      <c r="O76" s="213"/>
      <c r="P76" s="164">
        <v>267</v>
      </c>
      <c r="Q76" s="216"/>
      <c r="R76" s="191" t="s">
        <v>40</v>
      </c>
      <c r="T76" s="164">
        <v>342</v>
      </c>
      <c r="U76" s="164"/>
      <c r="V76" s="164">
        <v>180</v>
      </c>
      <c r="W76" s="164"/>
      <c r="X76" s="164">
        <v>330</v>
      </c>
      <c r="Y76" s="164"/>
      <c r="Z76" s="164">
        <v>425</v>
      </c>
      <c r="AA76" s="164"/>
      <c r="AB76" s="164">
        <v>961</v>
      </c>
      <c r="AC76" s="164"/>
      <c r="AD76" s="164">
        <v>359</v>
      </c>
      <c r="AE76" s="164"/>
      <c r="AF76" s="164">
        <v>700</v>
      </c>
      <c r="AG76" s="164"/>
      <c r="AH76" s="164"/>
    </row>
    <row r="77" spans="6:34" s="2" customFormat="1" ht="12.75" customHeight="1">
      <c r="F77" s="161"/>
      <c r="G77" s="56" t="s">
        <v>69</v>
      </c>
      <c r="H77" s="70"/>
      <c r="I77" s="71"/>
      <c r="J77" s="6"/>
      <c r="K77" s="6"/>
      <c r="L77" s="6"/>
      <c r="M77" s="124"/>
      <c r="N77" s="6"/>
      <c r="O77" s="213"/>
      <c r="P77" s="251" t="s">
        <v>139</v>
      </c>
      <c r="Q77" s="217"/>
      <c r="R77" s="191" t="s">
        <v>40</v>
      </c>
      <c r="T77" s="164">
        <v>66</v>
      </c>
      <c r="U77" s="164"/>
      <c r="V77" s="164">
        <v>32</v>
      </c>
      <c r="W77" s="164"/>
      <c r="X77" s="164">
        <v>27</v>
      </c>
      <c r="Y77" s="164"/>
      <c r="Z77" s="164">
        <v>15</v>
      </c>
      <c r="AA77" s="164"/>
      <c r="AB77" s="164">
        <v>164</v>
      </c>
      <c r="AC77" s="164"/>
      <c r="AD77" s="164">
        <v>0</v>
      </c>
      <c r="AE77" s="164"/>
      <c r="AF77" s="164">
        <v>15</v>
      </c>
      <c r="AG77" s="164"/>
      <c r="AH77" s="164"/>
    </row>
    <row r="78" spans="6:34" s="2" customFormat="1" ht="12.75" customHeight="1">
      <c r="F78" s="161"/>
      <c r="G78" s="56"/>
      <c r="H78" s="70" t="s">
        <v>140</v>
      </c>
      <c r="I78" s="71"/>
      <c r="J78" s="6"/>
      <c r="K78" s="6"/>
      <c r="L78" s="6"/>
      <c r="M78" s="124"/>
      <c r="N78" s="6"/>
      <c r="O78" s="213"/>
      <c r="P78" s="6"/>
      <c r="Q78" s="214"/>
      <c r="R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56"/>
    </row>
    <row r="79" spans="6:34" s="2" customFormat="1" ht="12.75" customHeight="1">
      <c r="F79" s="161"/>
      <c r="G79" s="56"/>
      <c r="H79" s="70"/>
      <c r="I79" s="71"/>
      <c r="J79" s="6"/>
      <c r="K79" s="6"/>
      <c r="L79" s="6"/>
      <c r="M79" s="124"/>
      <c r="N79" s="6"/>
      <c r="O79" s="213"/>
      <c r="P79" s="6"/>
      <c r="Q79" s="214"/>
      <c r="R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56"/>
    </row>
    <row r="80" spans="6:34" s="2" customFormat="1" ht="12.75" customHeight="1">
      <c r="F80" s="81" t="s">
        <v>70</v>
      </c>
      <c r="G80" s="81"/>
      <c r="H80" s="81"/>
      <c r="I80" s="71"/>
      <c r="J80" s="6"/>
      <c r="K80" s="6"/>
      <c r="L80" s="6"/>
      <c r="M80" s="124"/>
      <c r="N80" s="6"/>
      <c r="O80" s="213"/>
      <c r="P80" s="6"/>
      <c r="Q80" s="214"/>
      <c r="R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56"/>
    </row>
    <row r="81" spans="6:34" s="2" customFormat="1" ht="12.75" customHeight="1">
      <c r="F81" s="161"/>
      <c r="G81" s="56"/>
      <c r="H81" s="70"/>
      <c r="I81" s="71"/>
      <c r="J81" s="6"/>
      <c r="K81" s="6"/>
      <c r="L81" s="6"/>
      <c r="M81" s="124"/>
      <c r="N81" s="6"/>
      <c r="O81" s="213"/>
      <c r="P81" s="6"/>
      <c r="Q81" s="214"/>
      <c r="R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159" t="s">
        <v>130</v>
      </c>
    </row>
    <row r="82" spans="6:34" s="2" customFormat="1" ht="12.75" customHeight="1">
      <c r="F82" s="161"/>
      <c r="G82" s="56" t="s">
        <v>0</v>
      </c>
      <c r="H82" s="70"/>
      <c r="I82" s="71"/>
      <c r="J82" s="6"/>
      <c r="K82" s="6"/>
      <c r="L82" s="6"/>
      <c r="M82" s="124"/>
      <c r="N82" s="6"/>
      <c r="O82" s="213"/>
      <c r="P82" s="188">
        <f>P67*1000000/P74</f>
        <v>2260.496552792625</v>
      </c>
      <c r="Q82" s="216"/>
      <c r="R82" s="188">
        <f>R67*1000000/R74</f>
        <v>49463.320463320466</v>
      </c>
      <c r="S82" s="164"/>
      <c r="T82" s="188">
        <f>T67*1000000/T74</f>
        <v>12860.51559675871</v>
      </c>
      <c r="U82" s="164"/>
      <c r="V82" s="188">
        <f>V67*1000000/V74</f>
        <v>10008.0437939895</v>
      </c>
      <c r="W82" s="164"/>
      <c r="X82" s="188">
        <f>X67*1000000/X74</f>
        <v>10134.454926930905</v>
      </c>
      <c r="Y82" s="164"/>
      <c r="Z82" s="188">
        <f>Z67*1000000/Z74</f>
        <v>8484.39943226924</v>
      </c>
      <c r="AA82" s="164"/>
      <c r="AB82" s="188">
        <f>AB67*1000000/AB74</f>
        <v>11518.028329774477</v>
      </c>
      <c r="AC82" s="164"/>
      <c r="AD82" s="188">
        <f>AD67*1000000/AD74</f>
        <v>9998.18247909851</v>
      </c>
      <c r="AE82" s="164"/>
      <c r="AF82" s="188">
        <f>AF67*1000000/AF74</f>
        <v>27366.207580514067</v>
      </c>
      <c r="AG82" s="164"/>
      <c r="AH82" s="47">
        <f>AVERAGE(R82:AF82)</f>
        <v>17479.144075331988</v>
      </c>
    </row>
    <row r="83" spans="6:34" s="2" customFormat="1" ht="12.75" customHeight="1">
      <c r="F83" s="161"/>
      <c r="G83" s="56" t="s">
        <v>106</v>
      </c>
      <c r="H83" s="70"/>
      <c r="I83" s="71"/>
      <c r="J83" s="6"/>
      <c r="K83" s="6"/>
      <c r="L83" s="6"/>
      <c r="M83" s="124"/>
      <c r="N83" s="6"/>
      <c r="O83" s="213"/>
      <c r="P83" s="188">
        <f>P71*1000/P75</f>
        <v>106.23376623376623</v>
      </c>
      <c r="Q83" s="218"/>
      <c r="R83" s="190" t="s">
        <v>108</v>
      </c>
      <c r="S83" s="170"/>
      <c r="T83" s="188">
        <f>T71*1000/T75</f>
        <v>56.94980694980695</v>
      </c>
      <c r="U83" s="170"/>
      <c r="V83" s="188">
        <f>V71*1000/V75</f>
        <v>60.396039603960396</v>
      </c>
      <c r="W83" s="170"/>
      <c r="X83" s="188">
        <f>X71*1000/X75</f>
        <v>66.59308314937454</v>
      </c>
      <c r="Y83" s="170"/>
      <c r="Z83" s="188">
        <f>Z71*1000/Z75</f>
        <v>75.36142725315288</v>
      </c>
      <c r="AA83" s="170"/>
      <c r="AB83" s="188">
        <f>AB71*1000/AB75</f>
        <v>67.40076128330614</v>
      </c>
      <c r="AC83" s="170"/>
      <c r="AD83" s="188">
        <f>AD71*1000/AD75</f>
        <v>53.58</v>
      </c>
      <c r="AE83" s="170"/>
      <c r="AF83" s="188">
        <f>AF71*1000/AF75</f>
        <v>27.893462469733656</v>
      </c>
      <c r="AG83" s="6"/>
      <c r="AH83" s="47">
        <f>AVERAGE(R83:AF83)</f>
        <v>58.31065438704779</v>
      </c>
    </row>
    <row r="84" spans="6:34" s="2" customFormat="1" ht="12.75" customHeight="1">
      <c r="F84" s="161"/>
      <c r="G84" s="56"/>
      <c r="H84" s="70"/>
      <c r="I84" s="71"/>
      <c r="J84" s="6"/>
      <c r="K84" s="6"/>
      <c r="L84" s="6"/>
      <c r="M84" s="124"/>
      <c r="N84" s="6"/>
      <c r="O84" s="219"/>
      <c r="P84" s="220"/>
      <c r="Q84" s="221"/>
      <c r="R84" s="190"/>
      <c r="S84" s="170"/>
      <c r="T84" s="188"/>
      <c r="U84" s="170"/>
      <c r="V84" s="188"/>
      <c r="W84" s="170"/>
      <c r="X84" s="188"/>
      <c r="Y84" s="170"/>
      <c r="Z84" s="188"/>
      <c r="AA84" s="170"/>
      <c r="AB84" s="188"/>
      <c r="AC84" s="170"/>
      <c r="AD84" s="188"/>
      <c r="AE84" s="170"/>
      <c r="AF84" s="188"/>
      <c r="AG84" s="6"/>
      <c r="AH84" s="56"/>
    </row>
    <row r="85" spans="6:34" s="2" customFormat="1" ht="12.75" customHeight="1">
      <c r="F85" s="161"/>
      <c r="G85" s="56"/>
      <c r="H85" s="70"/>
      <c r="I85" s="71"/>
      <c r="J85" s="6"/>
      <c r="K85" s="6"/>
      <c r="L85" s="6"/>
      <c r="M85" s="124"/>
      <c r="N85" s="6"/>
      <c r="O85" s="6"/>
      <c r="P85" s="188"/>
      <c r="Q85" s="170"/>
      <c r="R85" s="190"/>
      <c r="S85" s="170"/>
      <c r="T85" s="188"/>
      <c r="U85" s="170"/>
      <c r="V85" s="188"/>
      <c r="W85" s="170"/>
      <c r="X85" s="188"/>
      <c r="Y85" s="170"/>
      <c r="Z85" s="188"/>
      <c r="AA85" s="170"/>
      <c r="AB85" s="188"/>
      <c r="AC85" s="170"/>
      <c r="AD85" s="188"/>
      <c r="AE85" s="170"/>
      <c r="AF85" s="188"/>
      <c r="AG85" s="6"/>
      <c r="AH85" s="56"/>
    </row>
    <row r="86" spans="4:34" s="2" customFormat="1" ht="12.75" customHeight="1">
      <c r="D86" s="161"/>
      <c r="E86" s="56"/>
      <c r="F86" s="70"/>
      <c r="G86" s="71"/>
      <c r="H86" s="6"/>
      <c r="I86" s="6"/>
      <c r="J86" s="6"/>
      <c r="K86" s="124"/>
      <c r="L86" s="6"/>
      <c r="N86" s="188"/>
      <c r="O86" s="170"/>
      <c r="P86" s="190"/>
      <c r="Q86" s="170"/>
      <c r="R86" s="188"/>
      <c r="S86" s="170"/>
      <c r="T86" s="188"/>
      <c r="U86" s="170"/>
      <c r="V86" s="188"/>
      <c r="W86" s="170"/>
      <c r="X86" s="188"/>
      <c r="Y86" s="170"/>
      <c r="Z86" s="188"/>
      <c r="AA86" s="170"/>
      <c r="AB86" s="188"/>
      <c r="AC86" s="170"/>
      <c r="AD86" s="188"/>
      <c r="AE86" s="6"/>
      <c r="AF86" s="161" t="s">
        <v>134</v>
      </c>
      <c r="AG86" s="231"/>
      <c r="AH86" s="231"/>
    </row>
    <row r="87" spans="3:35" s="2" customFormat="1" ht="12.75" customHeight="1">
      <c r="C87" s="260" t="s">
        <v>129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2"/>
      <c r="R87" s="188"/>
      <c r="S87" s="170"/>
      <c r="T87" s="242" t="s">
        <v>138</v>
      </c>
      <c r="U87" s="235"/>
      <c r="V87" s="236"/>
      <c r="W87" s="235"/>
      <c r="X87" s="236"/>
      <c r="Y87" s="235"/>
      <c r="Z87" s="237"/>
      <c r="AA87" s="238"/>
      <c r="AB87" s="237" t="s">
        <v>135</v>
      </c>
      <c r="AC87" s="238"/>
      <c r="AD87" s="237" t="s">
        <v>136</v>
      </c>
      <c r="AE87" s="239"/>
      <c r="AF87" s="263" t="s">
        <v>133</v>
      </c>
      <c r="AG87" s="263"/>
      <c r="AH87" s="263"/>
      <c r="AI87" s="240"/>
    </row>
    <row r="88" spans="3:35" s="2" customFormat="1" ht="12.75" customHeight="1">
      <c r="C88" s="223" t="s">
        <v>119</v>
      </c>
      <c r="D88" s="56"/>
      <c r="E88" s="70"/>
      <c r="F88" s="71"/>
      <c r="G88" s="6"/>
      <c r="H88" s="6"/>
      <c r="I88" s="6"/>
      <c r="J88" s="82" t="s">
        <v>125</v>
      </c>
      <c r="K88" s="6"/>
      <c r="L88" s="6"/>
      <c r="M88" s="188"/>
      <c r="N88" s="170"/>
      <c r="O88" s="190"/>
      <c r="P88" s="218"/>
      <c r="R88" s="188"/>
      <c r="S88" s="170"/>
      <c r="T88" s="241"/>
      <c r="U88" s="170"/>
      <c r="V88" s="188"/>
      <c r="W88" s="170"/>
      <c r="X88" s="188"/>
      <c r="Y88" s="170"/>
      <c r="Z88" s="232" t="s">
        <v>64</v>
      </c>
      <c r="AA88" s="229"/>
      <c r="AB88" s="232" t="s">
        <v>131</v>
      </c>
      <c r="AC88" s="229"/>
      <c r="AD88" s="232" t="s">
        <v>132</v>
      </c>
      <c r="AE88" s="230"/>
      <c r="AF88" s="233" t="s">
        <v>135</v>
      </c>
      <c r="AG88" s="161"/>
      <c r="AH88" s="233" t="s">
        <v>136</v>
      </c>
      <c r="AI88" s="214"/>
    </row>
    <row r="89" spans="3:35" s="2" customFormat="1" ht="12.75" customHeight="1">
      <c r="C89" s="223" t="s">
        <v>120</v>
      </c>
      <c r="D89" s="56"/>
      <c r="E89" s="70"/>
      <c r="F89" s="71"/>
      <c r="G89" s="6"/>
      <c r="H89" s="6"/>
      <c r="I89" s="6"/>
      <c r="J89" s="82" t="s">
        <v>126</v>
      </c>
      <c r="K89" s="6"/>
      <c r="L89" s="6"/>
      <c r="M89" s="188"/>
      <c r="N89" s="170"/>
      <c r="O89" s="190"/>
      <c r="P89" s="218"/>
      <c r="R89" s="188"/>
      <c r="S89" s="170"/>
      <c r="T89" s="241" t="s">
        <v>1</v>
      </c>
      <c r="U89" s="170"/>
      <c r="V89" s="188"/>
      <c r="W89" s="170"/>
      <c r="X89" s="188"/>
      <c r="Y89" s="170"/>
      <c r="Z89" s="188">
        <f>P82</f>
        <v>2260.496552792625</v>
      </c>
      <c r="AA89" s="170"/>
      <c r="AB89" s="113">
        <f>AVERAGE(R82:AF82)</f>
        <v>17479.144075331988</v>
      </c>
      <c r="AC89" s="170"/>
      <c r="AD89" s="188">
        <f>AVERAGE(T82:AB82)</f>
        <v>10601.088415944567</v>
      </c>
      <c r="AE89" s="6"/>
      <c r="AF89" s="234">
        <f>(AB89-Z89)/AB89</f>
        <v>0.8706746427027382</v>
      </c>
      <c r="AG89" s="234"/>
      <c r="AH89" s="234">
        <f>(AD89-Z89)/AD89</f>
        <v>0.7867675030997077</v>
      </c>
      <c r="AI89" s="214"/>
    </row>
    <row r="90" spans="3:35" s="2" customFormat="1" ht="12.75" customHeight="1">
      <c r="C90" s="223" t="s">
        <v>121</v>
      </c>
      <c r="D90" s="56"/>
      <c r="E90" s="70"/>
      <c r="F90" s="71"/>
      <c r="G90" s="6"/>
      <c r="H90" s="6"/>
      <c r="I90" s="6"/>
      <c r="J90" s="82" t="s">
        <v>127</v>
      </c>
      <c r="K90" s="6"/>
      <c r="L90" s="6"/>
      <c r="M90" s="188"/>
      <c r="N90" s="170"/>
      <c r="O90" s="190"/>
      <c r="P90" s="218"/>
      <c r="R90" s="188"/>
      <c r="S90" s="170"/>
      <c r="T90" s="241" t="s">
        <v>2</v>
      </c>
      <c r="U90" s="170"/>
      <c r="V90" s="188"/>
      <c r="W90" s="170"/>
      <c r="X90" s="188"/>
      <c r="Y90" s="170"/>
      <c r="Z90" s="188">
        <f>P83</f>
        <v>106.23376623376623</v>
      </c>
      <c r="AA90" s="170"/>
      <c r="AB90" s="188">
        <f>AH83</f>
        <v>58.31065438704779</v>
      </c>
      <c r="AC90" s="170"/>
      <c r="AD90" s="188">
        <f>AVERAGE(T83:AB83)</f>
        <v>65.34022364792017</v>
      </c>
      <c r="AE90" s="6"/>
      <c r="AF90" s="234">
        <f>(AB90-Z90)/AB90</f>
        <v>-0.8218585840011311</v>
      </c>
      <c r="AG90" s="234"/>
      <c r="AH90" s="234">
        <f>(AD90-Z90)/AD90</f>
        <v>-0.625855564960983</v>
      </c>
      <c r="AI90" s="214"/>
    </row>
    <row r="91" spans="3:35" s="2" customFormat="1" ht="12.75" customHeight="1">
      <c r="C91" s="223" t="s">
        <v>122</v>
      </c>
      <c r="D91" s="56"/>
      <c r="E91" s="70"/>
      <c r="F91" s="71"/>
      <c r="G91" s="6"/>
      <c r="H91" s="6"/>
      <c r="I91" s="6"/>
      <c r="J91" s="82" t="s">
        <v>128</v>
      </c>
      <c r="K91" s="6"/>
      <c r="L91" s="6"/>
      <c r="M91" s="188"/>
      <c r="N91" s="170"/>
      <c r="O91" s="190"/>
      <c r="P91" s="218"/>
      <c r="R91" s="188"/>
      <c r="S91" s="170"/>
      <c r="T91" s="254" t="s">
        <v>137</v>
      </c>
      <c r="AI91" s="214"/>
    </row>
    <row r="92" spans="3:35" s="2" customFormat="1" ht="12.75" customHeight="1">
      <c r="C92" s="224" t="s">
        <v>123</v>
      </c>
      <c r="D92" s="159"/>
      <c r="E92" s="160"/>
      <c r="F92" s="28"/>
      <c r="G92" s="225"/>
      <c r="H92" s="225"/>
      <c r="I92" s="225"/>
      <c r="J92" s="226"/>
      <c r="K92" s="227"/>
      <c r="L92" s="225"/>
      <c r="M92" s="225"/>
      <c r="N92" s="225"/>
      <c r="O92" s="225"/>
      <c r="P92" s="228"/>
      <c r="R92" s="6"/>
      <c r="S92" s="6"/>
      <c r="T92" s="219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8"/>
    </row>
    <row r="93" spans="2:32" s="2" customFormat="1" ht="12.75" customHeight="1">
      <c r="B93" s="161"/>
      <c r="C93" s="56"/>
      <c r="D93" s="222" t="s">
        <v>124</v>
      </c>
      <c r="E93" s="71"/>
      <c r="F93" s="6"/>
      <c r="G93" s="6"/>
      <c r="H93" s="6"/>
      <c r="I93" s="124"/>
      <c r="J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2:32" s="2" customFormat="1" ht="12.75" customHeight="1">
      <c r="B94" s="161"/>
      <c r="C94" s="56"/>
      <c r="D94" s="222" t="s">
        <v>124</v>
      </c>
      <c r="E94" s="71"/>
      <c r="F94" s="6"/>
      <c r="G94" s="6"/>
      <c r="H94" s="6"/>
      <c r="I94" s="124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2:32" s="2" customFormat="1" ht="12.75" customHeight="1">
      <c r="B95" s="161"/>
      <c r="C95" s="56"/>
      <c r="D95" s="222"/>
      <c r="E95" s="71"/>
      <c r="F95" s="6"/>
      <c r="G95" s="6"/>
      <c r="H95" s="6"/>
      <c r="I95" s="124"/>
      <c r="J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2:32" s="2" customFormat="1" ht="12.75" customHeight="1">
      <c r="B96" s="161"/>
      <c r="C96" s="56"/>
      <c r="D96" s="222"/>
      <c r="E96" s="71"/>
      <c r="F96" s="6"/>
      <c r="G96" s="6"/>
      <c r="H96" s="6"/>
      <c r="I96" s="124"/>
      <c r="J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2:32" s="2" customFormat="1" ht="12.75" customHeight="1">
      <c r="B97" s="161"/>
      <c r="C97" s="161"/>
      <c r="D97" s="70"/>
      <c r="E97" s="71"/>
      <c r="F97" s="6"/>
      <c r="G97" s="6"/>
      <c r="H97" s="6"/>
      <c r="I97" s="124"/>
      <c r="J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6" s="27" customFormat="1" ht="18">
      <c r="A98" s="22"/>
      <c r="B98" s="115" t="s">
        <v>32</v>
      </c>
      <c r="C98" s="23"/>
      <c r="D98" s="23"/>
      <c r="E98" s="23"/>
      <c r="F98" s="23"/>
      <c r="G98" s="23"/>
      <c r="H98" s="23"/>
      <c r="I98" s="119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4"/>
      <c r="Y98" s="23"/>
      <c r="Z98" s="24"/>
      <c r="AA98" s="24"/>
      <c r="AB98" s="24"/>
      <c r="AC98" s="23"/>
      <c r="AD98" s="23"/>
      <c r="AE98" s="25"/>
      <c r="AF98" s="25"/>
      <c r="AG98" s="25"/>
      <c r="AH98" s="25"/>
      <c r="AI98" s="25"/>
      <c r="AJ98" s="26" t="s">
        <v>30</v>
      </c>
    </row>
    <row r="99" spans="2:9" s="13" customFormat="1" ht="12.75">
      <c r="B99" s="99" t="s">
        <v>26</v>
      </c>
      <c r="I99" s="120"/>
    </row>
    <row r="100" spans="2:9" s="13" customFormat="1" ht="12.75">
      <c r="B100" s="100" t="s">
        <v>27</v>
      </c>
      <c r="I100" s="120"/>
    </row>
    <row r="101" spans="2:9" s="13" customFormat="1" ht="12.75">
      <c r="B101" s="100"/>
      <c r="I101" s="120"/>
    </row>
    <row r="102" spans="2:9" s="13" customFormat="1" ht="12.75">
      <c r="B102" s="100"/>
      <c r="I102" s="120"/>
    </row>
    <row r="103" s="13" customFormat="1" ht="12.75">
      <c r="I103" s="120"/>
    </row>
    <row r="104" s="13" customFormat="1" ht="12.75">
      <c r="I104" s="120"/>
    </row>
    <row r="105" spans="6:36" s="13" customFormat="1" ht="12.75">
      <c r="F105" s="259" t="s">
        <v>7</v>
      </c>
      <c r="G105" s="259"/>
      <c r="H105" s="259"/>
      <c r="I105" s="259"/>
      <c r="J105" s="259"/>
      <c r="K105" s="259"/>
      <c r="L105" s="259"/>
      <c r="M105" s="259"/>
      <c r="N105" s="259"/>
      <c r="O105" s="252"/>
      <c r="P105" s="259" t="s">
        <v>39</v>
      </c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</row>
    <row r="106" spans="4:36" s="9" customFormat="1" ht="12.75">
      <c r="D106" s="49"/>
      <c r="E106" s="49"/>
      <c r="F106" s="112"/>
      <c r="G106" s="114"/>
      <c r="H106" s="112"/>
      <c r="I106" s="125"/>
      <c r="J106" s="255">
        <v>1999</v>
      </c>
      <c r="K106" s="255"/>
      <c r="L106" s="255"/>
      <c r="M106" s="255"/>
      <c r="N106" s="255"/>
      <c r="O106" s="255"/>
      <c r="P106" s="255"/>
      <c r="Q106" s="146"/>
      <c r="R106" s="146"/>
      <c r="S106" s="114"/>
      <c r="T106" s="255">
        <v>2000</v>
      </c>
      <c r="U106" s="255"/>
      <c r="V106" s="255"/>
      <c r="W106" s="255"/>
      <c r="X106" s="255"/>
      <c r="Y106" s="255"/>
      <c r="Z106" s="255"/>
      <c r="AA106" s="145"/>
      <c r="AB106" s="146"/>
      <c r="AC106" s="49"/>
      <c r="AD106" s="51"/>
      <c r="AE106" s="51"/>
      <c r="AF106" s="51"/>
      <c r="AG106" s="51"/>
      <c r="AH106" s="51"/>
      <c r="AI106" s="51"/>
      <c r="AJ106" s="51"/>
    </row>
    <row r="107" spans="2:36" s="10" customFormat="1" ht="12.75" customHeight="1">
      <c r="B107" s="101" t="s">
        <v>33</v>
      </c>
      <c r="D107" s="12"/>
      <c r="F107" s="104">
        <v>1997</v>
      </c>
      <c r="G107" s="110"/>
      <c r="H107" s="111">
        <v>1998</v>
      </c>
      <c r="I107" s="121"/>
      <c r="J107" s="104" t="s">
        <v>35</v>
      </c>
      <c r="L107" s="11" t="s">
        <v>36</v>
      </c>
      <c r="M107" s="12"/>
      <c r="N107" s="104" t="s">
        <v>37</v>
      </c>
      <c r="P107" s="104" t="s">
        <v>38</v>
      </c>
      <c r="Q107" s="136"/>
      <c r="R107" s="104">
        <v>1999</v>
      </c>
      <c r="S107" s="110"/>
      <c r="T107" s="104" t="s">
        <v>34</v>
      </c>
      <c r="U107" s="110"/>
      <c r="V107" s="104" t="s">
        <v>36</v>
      </c>
      <c r="W107" s="110"/>
      <c r="X107" s="104" t="s">
        <v>37</v>
      </c>
      <c r="Y107" s="110"/>
      <c r="Z107" s="104" t="s">
        <v>38</v>
      </c>
      <c r="AA107" s="136"/>
      <c r="AB107" s="104">
        <v>2000</v>
      </c>
      <c r="AC107" s="12"/>
      <c r="AD107" s="104">
        <v>2001</v>
      </c>
      <c r="AE107" s="12"/>
      <c r="AF107" s="11">
        <v>2002</v>
      </c>
      <c r="AG107" s="12"/>
      <c r="AH107" s="11">
        <v>2003</v>
      </c>
      <c r="AI107" s="12"/>
      <c r="AJ107" s="11">
        <v>2004</v>
      </c>
    </row>
    <row r="108" spans="6:28" s="1" customFormat="1" ht="7.5" customHeight="1">
      <c r="F108" s="100"/>
      <c r="G108" s="100"/>
      <c r="H108" s="100"/>
      <c r="I108" s="120"/>
      <c r="J108" s="100"/>
      <c r="N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2:28" s="1" customFormat="1" ht="12.75">
      <c r="B109" s="102" t="s">
        <v>8</v>
      </c>
      <c r="F109" s="100"/>
      <c r="G109" s="100"/>
      <c r="H109" s="100"/>
      <c r="I109" s="120"/>
      <c r="J109" s="100"/>
      <c r="K109" s="13"/>
      <c r="L109" s="13"/>
      <c r="M109" s="13"/>
      <c r="N109" s="113" t="s">
        <v>10</v>
      </c>
      <c r="O109" s="13"/>
      <c r="P109" s="113" t="s">
        <v>10</v>
      </c>
      <c r="Q109" s="113"/>
      <c r="R109" s="113"/>
      <c r="S109" s="100"/>
      <c r="T109" s="113" t="s">
        <v>10</v>
      </c>
      <c r="U109" s="100"/>
      <c r="V109" s="113" t="s">
        <v>10</v>
      </c>
      <c r="W109" s="100"/>
      <c r="X109" s="113" t="s">
        <v>10</v>
      </c>
      <c r="Y109" s="100"/>
      <c r="Z109" s="100"/>
      <c r="AA109" s="100"/>
      <c r="AB109" s="100"/>
    </row>
    <row r="110" spans="2:37" s="1" customFormat="1" ht="12.75">
      <c r="B110" s="103" t="s">
        <v>41</v>
      </c>
      <c r="F110" s="167">
        <v>29195</v>
      </c>
      <c r="G110" s="103"/>
      <c r="H110" s="167">
        <v>24775</v>
      </c>
      <c r="I110" s="118"/>
      <c r="J110" s="167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</row>
    <row r="111" spans="2:37" s="1" customFormat="1" ht="12.75">
      <c r="B111" s="103" t="s">
        <v>42</v>
      </c>
      <c r="F111" s="169">
        <v>11095</v>
      </c>
      <c r="G111" s="103" t="s">
        <v>10</v>
      </c>
      <c r="H111" s="169">
        <v>16172</v>
      </c>
      <c r="I111" s="118"/>
      <c r="J111" s="169">
        <v>12836</v>
      </c>
      <c r="K111" s="14"/>
      <c r="L111" s="149">
        <v>14516</v>
      </c>
      <c r="M111" s="14"/>
      <c r="N111" s="169">
        <v>19025</v>
      </c>
      <c r="O111" s="168"/>
      <c r="P111" s="169">
        <f>P32</f>
        <v>23962.5</v>
      </c>
      <c r="Q111" s="168"/>
      <c r="R111" s="169">
        <f>SUM(J111:P111)</f>
        <v>70339.5</v>
      </c>
      <c r="S111" s="168"/>
      <c r="T111" s="169">
        <f>T32</f>
        <v>27677.4</v>
      </c>
      <c r="U111" s="168"/>
      <c r="V111" s="169">
        <f>V32</f>
        <v>35396.7</v>
      </c>
      <c r="W111" s="168"/>
      <c r="X111" s="169">
        <f>X32</f>
        <v>43484.55</v>
      </c>
      <c r="Y111" s="168"/>
      <c r="Z111" s="169">
        <f>Z32</f>
        <v>51904.095</v>
      </c>
      <c r="AA111" s="168"/>
      <c r="AB111" s="169">
        <f>SUM(T111:Z111)</f>
        <v>158462.745</v>
      </c>
      <c r="AC111" s="168"/>
      <c r="AD111" s="169">
        <f>AD32</f>
        <v>324635.2425</v>
      </c>
      <c r="AE111" s="168"/>
      <c r="AF111" s="169">
        <f>AF32</f>
        <v>454068.70944</v>
      </c>
      <c r="AG111" s="168"/>
      <c r="AH111" s="169">
        <f>AH32</f>
        <v>576503.04522</v>
      </c>
      <c r="AI111" s="168"/>
      <c r="AJ111" s="169">
        <f>AJ32</f>
        <v>696394.9921579199</v>
      </c>
      <c r="AK111" s="168"/>
    </row>
    <row r="112" spans="2:37" s="1" customFormat="1" ht="12.75">
      <c r="B112" s="102" t="s">
        <v>24</v>
      </c>
      <c r="F112" s="167">
        <f>SUM(F110:F111)</f>
        <v>40290</v>
      </c>
      <c r="G112" s="103"/>
      <c r="H112" s="167">
        <f>SUM(H110:H111)</f>
        <v>40947</v>
      </c>
      <c r="I112" s="118"/>
      <c r="J112" s="167">
        <f>SUM(J110:J111)</f>
        <v>12836</v>
      </c>
      <c r="K112" s="168"/>
      <c r="L112" s="168">
        <f>SUM(L110:L111)</f>
        <v>14516</v>
      </c>
      <c r="M112" s="168"/>
      <c r="N112" s="167">
        <f>SUM(N110:N111)</f>
        <v>19025</v>
      </c>
      <c r="O112" s="168">
        <v>27930</v>
      </c>
      <c r="P112" s="167">
        <f>SUM(P110:P111)</f>
        <v>23962.5</v>
      </c>
      <c r="Q112" s="168">
        <v>27930</v>
      </c>
      <c r="R112" s="167">
        <f>SUM(R110:R111)</f>
        <v>70339.5</v>
      </c>
      <c r="S112" s="168">
        <v>27930</v>
      </c>
      <c r="T112" s="167">
        <f>SUM(T110:T111)</f>
        <v>27677.4</v>
      </c>
      <c r="U112" s="168">
        <v>27930</v>
      </c>
      <c r="V112" s="167">
        <f>SUM(V110:V111)</f>
        <v>35396.7</v>
      </c>
      <c r="W112" s="168">
        <v>27930</v>
      </c>
      <c r="X112" s="167">
        <f>SUM(X110:X111)</f>
        <v>43484.55</v>
      </c>
      <c r="Y112" s="168">
        <v>27930</v>
      </c>
      <c r="Z112" s="167">
        <f>SUM(Z110:Z111)</f>
        <v>51904.095</v>
      </c>
      <c r="AA112" s="168">
        <v>27930</v>
      </c>
      <c r="AB112" s="167">
        <f>SUM(AB110:AB111)</f>
        <v>158462.745</v>
      </c>
      <c r="AC112" s="168">
        <v>27930</v>
      </c>
      <c r="AD112" s="167">
        <f>SUM(AD110:AD111)</f>
        <v>324635.2425</v>
      </c>
      <c r="AE112" s="168">
        <v>27930</v>
      </c>
      <c r="AF112" s="167">
        <f>SUM(AF110:AF111)</f>
        <v>454068.70944</v>
      </c>
      <c r="AG112" s="168">
        <v>27930</v>
      </c>
      <c r="AH112" s="167">
        <f>SUM(AH110:AH111)</f>
        <v>576503.04522</v>
      </c>
      <c r="AI112" s="168">
        <v>27930</v>
      </c>
      <c r="AJ112" s="167">
        <f>SUM(AJ110:AJ111)</f>
        <v>696394.9921579199</v>
      </c>
      <c r="AK112" s="168">
        <v>27930</v>
      </c>
    </row>
    <row r="113" spans="2:37" s="2" customFormat="1" ht="9" customHeight="1">
      <c r="B113" s="3"/>
      <c r="D113" s="3" t="s">
        <v>9</v>
      </c>
      <c r="E113"/>
      <c r="F113" s="106" t="s">
        <v>10</v>
      </c>
      <c r="G113" s="106"/>
      <c r="H113" s="116">
        <f>(H112-F112)/F112</f>
        <v>0.016306775874906924</v>
      </c>
      <c r="I113" s="116"/>
      <c r="J113" s="142" t="s">
        <v>40</v>
      </c>
      <c r="K113" s="116"/>
      <c r="L113" s="116">
        <f>(L112-J112)/J112</f>
        <v>0.13088189467123715</v>
      </c>
      <c r="M113" s="116"/>
      <c r="N113" s="116">
        <f>(N112-J112)/J112</f>
        <v>0.48215955126207544</v>
      </c>
      <c r="O113" s="116"/>
      <c r="P113" s="116">
        <f>(P112-N112)/N112</f>
        <v>0.259526938239159</v>
      </c>
      <c r="Q113" s="116"/>
      <c r="R113" s="116">
        <f>(R112-H112)/H112</f>
        <v>0.7178181551762034</v>
      </c>
      <c r="S113" s="116"/>
      <c r="T113" s="116">
        <f>(T112-P112)/P112</f>
        <v>0.1550297339593115</v>
      </c>
      <c r="U113" s="116"/>
      <c r="V113" s="116">
        <f>(V112-T112)/T112</f>
        <v>0.2789026425892604</v>
      </c>
      <c r="W113" s="116"/>
      <c r="X113" s="116">
        <f>(X112-V112)/V112</f>
        <v>0.22849163905109818</v>
      </c>
      <c r="Y113" s="116"/>
      <c r="Z113" s="116">
        <f>(Z112-X112)/X112</f>
        <v>0.19362152764602594</v>
      </c>
      <c r="AA113" s="116"/>
      <c r="AB113" s="116">
        <f>(AB112-R112)/R112</f>
        <v>1.2528272876548738</v>
      </c>
      <c r="AC113" s="116"/>
      <c r="AD113" s="116">
        <f>(AD112-AB112)/AB112</f>
        <v>1.0486534074617981</v>
      </c>
      <c r="AE113" s="116"/>
      <c r="AF113" s="116">
        <f>(AF112-AD112)/AD112</f>
        <v>0.39870429945695135</v>
      </c>
      <c r="AG113" s="116"/>
      <c r="AH113" s="116">
        <f>(AH112-AF112)/AF112</f>
        <v>0.26963834599172765</v>
      </c>
      <c r="AI113" s="116"/>
      <c r="AJ113" s="116">
        <f>(AJ112-AH112)/AH112</f>
        <v>0.2079641173311892</v>
      </c>
      <c r="AK113" s="116"/>
    </row>
    <row r="114" spans="2:37" s="1" customFormat="1" ht="12.75">
      <c r="B114" s="140" t="s">
        <v>43</v>
      </c>
      <c r="F114" s="169">
        <v>8709</v>
      </c>
      <c r="G114" s="103"/>
      <c r="H114" s="169">
        <v>14039</v>
      </c>
      <c r="I114" s="118"/>
      <c r="J114" s="169">
        <v>11613</v>
      </c>
      <c r="K114" s="14"/>
      <c r="L114" s="149">
        <v>12383</v>
      </c>
      <c r="M114" s="14"/>
      <c r="N114" s="169">
        <v>16429</v>
      </c>
      <c r="O114" s="18"/>
      <c r="P114" s="169">
        <f>P112*0.87</f>
        <v>20847.375</v>
      </c>
      <c r="Q114" s="18"/>
      <c r="R114" s="169">
        <f>SUM(J114:P114)</f>
        <v>61272.375</v>
      </c>
      <c r="S114" s="18"/>
      <c r="T114" s="169">
        <f>T47</f>
        <v>22716.8265</v>
      </c>
      <c r="U114" s="18"/>
      <c r="V114" s="169">
        <f>V47</f>
        <v>28681.86825</v>
      </c>
      <c r="W114" s="18"/>
      <c r="X114" s="169">
        <f>X47</f>
        <v>34808.76465</v>
      </c>
      <c r="Y114" s="18"/>
      <c r="Z114" s="169">
        <f>Z47</f>
        <v>41157.0760125</v>
      </c>
      <c r="AA114" s="18"/>
      <c r="AB114" s="169">
        <f>SUM(T114:Z114)</f>
        <v>127364.5354125</v>
      </c>
      <c r="AC114" s="18"/>
      <c r="AD114" s="169">
        <f>AD47</f>
        <v>247699.76437574998</v>
      </c>
      <c r="AE114" s="18"/>
      <c r="AF114" s="169">
        <f>AF47</f>
        <v>330609.0478008</v>
      </c>
      <c r="AG114" s="18"/>
      <c r="AH114" s="169">
        <f>AH47</f>
        <v>400757.82004799997</v>
      </c>
      <c r="AI114" s="18"/>
      <c r="AJ114" s="169">
        <f>AJ47</f>
        <v>460250.76068815135</v>
      </c>
      <c r="AK114" s="18"/>
    </row>
    <row r="115" spans="2:37" s="14" customFormat="1" ht="12.75">
      <c r="B115" s="102" t="s">
        <v>11</v>
      </c>
      <c r="D115" s="44"/>
      <c r="E115"/>
      <c r="F115" s="103">
        <f>F112-F114</f>
        <v>31581</v>
      </c>
      <c r="G115" s="103"/>
      <c r="H115" s="103">
        <f>H112-H114</f>
        <v>26908</v>
      </c>
      <c r="I115" s="118"/>
      <c r="J115" s="103">
        <f>J112-J114</f>
        <v>1223</v>
      </c>
      <c r="L115" s="103">
        <f>L112-L114</f>
        <v>2133</v>
      </c>
      <c r="M115" s="103"/>
      <c r="N115" s="103">
        <f>N112-N114</f>
        <v>2596</v>
      </c>
      <c r="P115" s="103">
        <f>P112-P114</f>
        <v>3115.125</v>
      </c>
      <c r="Q115" s="166"/>
      <c r="R115" s="103">
        <f>R112-R114</f>
        <v>9067.125</v>
      </c>
      <c r="S115" s="166"/>
      <c r="T115" s="103">
        <f>T112-T114</f>
        <v>4960.573500000002</v>
      </c>
      <c r="V115" s="103">
        <f>V112-V114</f>
        <v>6714.831749999998</v>
      </c>
      <c r="W115" s="103"/>
      <c r="X115" s="103">
        <f>X112-X114</f>
        <v>8675.785350000006</v>
      </c>
      <c r="Z115" s="103">
        <f>Z112-Z114</f>
        <v>10747.0189875</v>
      </c>
      <c r="AA115" s="166"/>
      <c r="AB115" s="103">
        <f>AB112-AB114</f>
        <v>31098.209587499994</v>
      </c>
      <c r="AD115" s="103">
        <f>AD112-AD114</f>
        <v>76935.47812425002</v>
      </c>
      <c r="AF115" s="103">
        <f>AF112-AF114</f>
        <v>123459.6616392</v>
      </c>
      <c r="AH115" s="103">
        <f>AH112-AH114</f>
        <v>175745.225172</v>
      </c>
      <c r="AJ115" s="103">
        <f>AJ112-AJ114</f>
        <v>236144.23146976857</v>
      </c>
      <c r="AK115" s="65"/>
    </row>
    <row r="116" spans="2:37" s="14" customFormat="1" ht="12.75">
      <c r="B116" s="141" t="s">
        <v>44</v>
      </c>
      <c r="D116" s="44"/>
      <c r="E116"/>
      <c r="F116" s="149">
        <v>23077</v>
      </c>
      <c r="G116" s="103"/>
      <c r="H116" s="149">
        <v>30074</v>
      </c>
      <c r="I116" s="118"/>
      <c r="J116" s="149">
        <v>8940</v>
      </c>
      <c r="L116" s="149">
        <v>11947</v>
      </c>
      <c r="N116" s="149">
        <v>12803</v>
      </c>
      <c r="P116" s="149">
        <v>13000</v>
      </c>
      <c r="R116" s="149">
        <f>J116+L116+N116+P116</f>
        <v>46690</v>
      </c>
      <c r="S116" s="103"/>
      <c r="T116" s="149">
        <f>T111*T133</f>
        <v>14392.248000000001</v>
      </c>
      <c r="U116" s="103"/>
      <c r="V116" s="149">
        <f>V111*V133</f>
        <v>15220.580999999998</v>
      </c>
      <c r="W116" s="103"/>
      <c r="X116" s="149">
        <f>X111*X133</f>
        <v>16089.283500000001</v>
      </c>
      <c r="Y116" s="103"/>
      <c r="Z116" s="149">
        <f>Z111*Z133</f>
        <v>17128.35135</v>
      </c>
      <c r="AA116" s="103"/>
      <c r="AB116" s="149">
        <f>T116+V116+X116+Z116</f>
        <v>62830.46385</v>
      </c>
      <c r="AD116" s="149">
        <f aca="true" t="shared" si="0" ref="AD116:AJ116">AD111*AD133</f>
        <v>71419.75335</v>
      </c>
      <c r="AE116" s="103"/>
      <c r="AF116" s="149">
        <f t="shared" si="0"/>
        <v>81732.3676992</v>
      </c>
      <c r="AG116" s="103"/>
      <c r="AH116" s="149">
        <f t="shared" si="0"/>
        <v>103770.5481396</v>
      </c>
      <c r="AI116" s="103"/>
      <c r="AJ116" s="149">
        <f t="shared" si="0"/>
        <v>118387.14866684639</v>
      </c>
      <c r="AK116" s="103"/>
    </row>
    <row r="117" spans="2:38" s="14" customFormat="1" ht="12.75">
      <c r="B117" s="20" t="s">
        <v>28</v>
      </c>
      <c r="D117" s="44"/>
      <c r="E117"/>
      <c r="F117" s="143">
        <v>7416</v>
      </c>
      <c r="G117" s="143"/>
      <c r="H117" s="143">
        <v>-3165</v>
      </c>
      <c r="I117" s="123"/>
      <c r="J117" s="143">
        <f>J115-J116</f>
        <v>-7717</v>
      </c>
      <c r="K117" s="18"/>
      <c r="L117" s="143">
        <f>L115-L116</f>
        <v>-9814</v>
      </c>
      <c r="M117" s="18"/>
      <c r="N117" s="143">
        <f>N115-N116</f>
        <v>-10207</v>
      </c>
      <c r="O117" s="18"/>
      <c r="P117" s="143">
        <f>P115-P116</f>
        <v>-9884.875</v>
      </c>
      <c r="Q117" s="18"/>
      <c r="R117" s="143">
        <f>J117+L117+N117+P117</f>
        <v>-37622.875</v>
      </c>
      <c r="S117" s="143"/>
      <c r="T117" s="143">
        <f>T115-T116</f>
        <v>-9431.6745</v>
      </c>
      <c r="U117" s="18"/>
      <c r="V117" s="143">
        <f>V115-V116</f>
        <v>-8505.74925</v>
      </c>
      <c r="W117" s="18"/>
      <c r="X117" s="143">
        <f>X115-X116</f>
        <v>-7413.498149999996</v>
      </c>
      <c r="Y117" s="18"/>
      <c r="Z117" s="143">
        <f>Z115-Z116</f>
        <v>-6381.332362500001</v>
      </c>
      <c r="AA117" s="18"/>
      <c r="AB117" s="143">
        <f>AB115-AB116</f>
        <v>-31732.254262500006</v>
      </c>
      <c r="AD117" s="143">
        <f>AD115-AD116</f>
        <v>5515.7247742500185</v>
      </c>
      <c r="AF117" s="143">
        <f>AF115-AF116</f>
        <v>41727.29394</v>
      </c>
      <c r="AH117" s="143">
        <f>AH115-AH116</f>
        <v>71974.67703240001</v>
      </c>
      <c r="AJ117" s="143">
        <f>AJ115-AJ116</f>
        <v>117757.08280292217</v>
      </c>
      <c r="AK117" s="67"/>
      <c r="AL117" s="67"/>
    </row>
    <row r="118" spans="2:37" s="2" customFormat="1" ht="9" customHeight="1">
      <c r="B118" s="3"/>
      <c r="D118" s="3" t="s">
        <v>9</v>
      </c>
      <c r="E118"/>
      <c r="F118" s="106" t="s">
        <v>10</v>
      </c>
      <c r="G118" s="106"/>
      <c r="H118" s="116">
        <f>(H117-F117)/F117</f>
        <v>-1.426779935275081</v>
      </c>
      <c r="I118" s="116"/>
      <c r="J118" s="142" t="s">
        <v>40</v>
      </c>
      <c r="K118" s="116"/>
      <c r="L118" s="116">
        <f>(L117-J117)/J117</f>
        <v>0.2717377219126604</v>
      </c>
      <c r="M118" s="116"/>
      <c r="N118" s="116">
        <f>(N117-J117)/J117</f>
        <v>0.3226642477646754</v>
      </c>
      <c r="O118" s="116"/>
      <c r="P118" s="116">
        <f>(P117-N117)/N117</f>
        <v>-0.031559224061918294</v>
      </c>
      <c r="Q118" s="116"/>
      <c r="R118" s="116">
        <f>(R117-H117)/H117</f>
        <v>10.88716429699842</v>
      </c>
      <c r="S118" s="116"/>
      <c r="T118" s="116">
        <f>(T117-P117)/P117</f>
        <v>-0.04584787364534208</v>
      </c>
      <c r="U118" s="116"/>
      <c r="V118" s="116">
        <f>(V117-T117)/T117</f>
        <v>-0.09817188347625848</v>
      </c>
      <c r="W118" s="116"/>
      <c r="X118" s="116">
        <f>(X117-V117)/V117</f>
        <v>-0.1284132729400652</v>
      </c>
      <c r="Y118" s="116"/>
      <c r="Z118" s="116">
        <f>(Z117-X117)/X117</f>
        <v>-0.13922790113598332</v>
      </c>
      <c r="AA118" s="116"/>
      <c r="AB118" s="116">
        <f>(AB117-R117)/R117</f>
        <v>-0.15657019133971006</v>
      </c>
      <c r="AC118" s="116"/>
      <c r="AD118" s="116">
        <f>(AD117-AB117)/AB117</f>
        <v>-1.1738207669906482</v>
      </c>
      <c r="AE118" s="116"/>
      <c r="AF118" s="116">
        <f>(AF117-AD117)/AD117</f>
        <v>6.565151570796736</v>
      </c>
      <c r="AG118" s="116"/>
      <c r="AH118" s="116">
        <f>(AH117-AF117)/AF117</f>
        <v>0.7248824507022419</v>
      </c>
      <c r="AI118" s="116"/>
      <c r="AJ118" s="116">
        <f>(AJ117-AH117)/AH117</f>
        <v>0.6360904648438065</v>
      </c>
      <c r="AK118" s="116"/>
    </row>
    <row r="119" spans="2:37" s="2" customFormat="1" ht="12.75" customHeight="1">
      <c r="B119" s="21" t="s">
        <v>45</v>
      </c>
      <c r="D119" s="44"/>
      <c r="E119"/>
      <c r="F119" s="143">
        <v>743</v>
      </c>
      <c r="G119" s="103"/>
      <c r="H119" s="143">
        <v>1418</v>
      </c>
      <c r="I119" s="103"/>
      <c r="J119" s="143">
        <v>555</v>
      </c>
      <c r="K119" s="103"/>
      <c r="L119" s="143">
        <v>1055</v>
      </c>
      <c r="M119" s="103"/>
      <c r="N119" s="143">
        <v>1500</v>
      </c>
      <c r="O119" s="103"/>
      <c r="P119" s="143">
        <v>2000</v>
      </c>
      <c r="Q119" s="103"/>
      <c r="R119" s="143">
        <f>J119+L119+N119+P119</f>
        <v>5110</v>
      </c>
      <c r="S119" s="103"/>
      <c r="T119" s="143">
        <v>5000</v>
      </c>
      <c r="U119" s="103"/>
      <c r="V119" s="143">
        <v>5000</v>
      </c>
      <c r="W119" s="103"/>
      <c r="X119" s="143">
        <v>5000</v>
      </c>
      <c r="Y119" s="103"/>
      <c r="Z119" s="143">
        <v>5000</v>
      </c>
      <c r="AA119" s="103"/>
      <c r="AB119" s="105">
        <f>T119+V119+X119+Z119</f>
        <v>20000</v>
      </c>
      <c r="AC119" s="103"/>
      <c r="AD119" s="143">
        <v>25000</v>
      </c>
      <c r="AE119" s="103">
        <f>31123+271</f>
        <v>31394</v>
      </c>
      <c r="AF119" s="143">
        <v>25000</v>
      </c>
      <c r="AG119" s="103">
        <f>31123+271</f>
        <v>31394</v>
      </c>
      <c r="AH119" s="143">
        <v>25000</v>
      </c>
      <c r="AI119" s="103">
        <f>31123+271</f>
        <v>31394</v>
      </c>
      <c r="AJ119" s="143">
        <v>25000</v>
      </c>
      <c r="AK119" s="103">
        <f>31123+271</f>
        <v>31394</v>
      </c>
    </row>
    <row r="120" spans="2:37" s="14" customFormat="1" ht="12.75">
      <c r="B120" s="19" t="s">
        <v>46</v>
      </c>
      <c r="D120" s="44"/>
      <c r="E120"/>
      <c r="F120" s="107">
        <v>-15</v>
      </c>
      <c r="G120" s="107"/>
      <c r="H120" s="107">
        <v>-174</v>
      </c>
      <c r="I120" s="126" t="s">
        <v>10</v>
      </c>
      <c r="J120" s="107">
        <v>30</v>
      </c>
      <c r="K120" s="144" t="s">
        <v>10</v>
      </c>
      <c r="L120" s="107">
        <v>3</v>
      </c>
      <c r="M120" s="67"/>
      <c r="N120" s="107">
        <v>3</v>
      </c>
      <c r="O120" s="67" t="s">
        <v>10</v>
      </c>
      <c r="P120" s="107">
        <v>0</v>
      </c>
      <c r="Q120" s="67" t="s">
        <v>10</v>
      </c>
      <c r="R120" s="105">
        <f>J120+L120+N120+P120</f>
        <v>36</v>
      </c>
      <c r="S120" s="107" t="s">
        <v>10</v>
      </c>
      <c r="T120" s="107">
        <v>0</v>
      </c>
      <c r="U120" s="67" t="s">
        <v>10</v>
      </c>
      <c r="V120" s="107">
        <v>0</v>
      </c>
      <c r="W120" s="67" t="s">
        <v>10</v>
      </c>
      <c r="X120" s="107">
        <v>0</v>
      </c>
      <c r="Y120" s="67" t="s">
        <v>10</v>
      </c>
      <c r="Z120" s="107">
        <v>0</v>
      </c>
      <c r="AA120" s="67" t="s">
        <v>10</v>
      </c>
      <c r="AB120" s="105">
        <f>T120+V120+X120+Z120</f>
        <v>0</v>
      </c>
      <c r="AC120" s="65" t="s">
        <v>10</v>
      </c>
      <c r="AD120" s="107">
        <v>0</v>
      </c>
      <c r="AE120" s="103" t="s">
        <v>10</v>
      </c>
      <c r="AF120" s="107">
        <v>0</v>
      </c>
      <c r="AG120" s="103" t="s">
        <v>10</v>
      </c>
      <c r="AH120" s="107">
        <v>0</v>
      </c>
      <c r="AI120" s="103" t="s">
        <v>10</v>
      </c>
      <c r="AJ120" s="107">
        <v>0</v>
      </c>
      <c r="AK120" s="103" t="s">
        <v>10</v>
      </c>
    </row>
    <row r="121" spans="2:37" s="14" customFormat="1" ht="12.75">
      <c r="B121" s="21" t="s">
        <v>47</v>
      </c>
      <c r="D121" s="44"/>
      <c r="E121"/>
      <c r="F121" s="108">
        <v>184</v>
      </c>
      <c r="G121" s="107"/>
      <c r="H121" s="108">
        <v>39</v>
      </c>
      <c r="I121" s="126"/>
      <c r="J121" s="108">
        <v>285</v>
      </c>
      <c r="K121" s="67"/>
      <c r="L121" s="108">
        <v>945</v>
      </c>
      <c r="M121" s="67"/>
      <c r="N121" s="108">
        <v>1190</v>
      </c>
      <c r="O121" s="67"/>
      <c r="P121" s="108">
        <v>2000</v>
      </c>
      <c r="Q121" s="67"/>
      <c r="R121" s="169">
        <f>J121+L121+N121+P121</f>
        <v>4420</v>
      </c>
      <c r="S121" s="107"/>
      <c r="T121" s="108">
        <v>3000</v>
      </c>
      <c r="U121" s="107"/>
      <c r="V121" s="108">
        <v>3000</v>
      </c>
      <c r="W121" s="107"/>
      <c r="X121" s="108">
        <v>3000</v>
      </c>
      <c r="Y121" s="107"/>
      <c r="Z121" s="108">
        <v>3000</v>
      </c>
      <c r="AA121" s="107"/>
      <c r="AB121" s="169">
        <f>T121+V121+X121+Z121</f>
        <v>12000</v>
      </c>
      <c r="AC121" s="67"/>
      <c r="AD121" s="149">
        <v>15000</v>
      </c>
      <c r="AE121" s="103"/>
      <c r="AF121" s="149">
        <v>15000</v>
      </c>
      <c r="AG121" s="103"/>
      <c r="AH121" s="149">
        <v>15000</v>
      </c>
      <c r="AI121" s="103"/>
      <c r="AJ121" s="149">
        <v>15000</v>
      </c>
      <c r="AK121" s="103"/>
    </row>
    <row r="122" spans="2:37" s="14" customFormat="1" ht="12.75">
      <c r="B122" s="20" t="s">
        <v>29</v>
      </c>
      <c r="D122" s="44"/>
      <c r="E122"/>
      <c r="F122" s="143">
        <v>7960</v>
      </c>
      <c r="G122" s="137"/>
      <c r="H122" s="143">
        <v>-4370</v>
      </c>
      <c r="I122" s="147"/>
      <c r="J122" s="143">
        <f>J117-J119+J120-J121</f>
        <v>-8527</v>
      </c>
      <c r="K122" s="18"/>
      <c r="L122" s="143">
        <f>L117-L119+L120-L121</f>
        <v>-11811</v>
      </c>
      <c r="M122" s="148"/>
      <c r="N122" s="143">
        <f>N117-N119-N120-N121</f>
        <v>-12900</v>
      </c>
      <c r="O122" s="148"/>
      <c r="P122" s="143">
        <f>P117-P119-P120-P121</f>
        <v>-13884.875</v>
      </c>
      <c r="Q122" s="148"/>
      <c r="R122" s="143">
        <f>J122+L122+N122+P122</f>
        <v>-47122.875</v>
      </c>
      <c r="S122" s="148"/>
      <c r="T122" s="143">
        <f>T117-T119-T120-T121</f>
        <v>-17431.6745</v>
      </c>
      <c r="U122" s="148"/>
      <c r="V122" s="143">
        <f>V117-V119-V120-V121</f>
        <v>-16505.74925</v>
      </c>
      <c r="W122" s="148"/>
      <c r="X122" s="143">
        <f>X117-X119-X120-X121</f>
        <v>-15413.498149999996</v>
      </c>
      <c r="Y122" s="148"/>
      <c r="Z122" s="143">
        <f>Z117-Z119-Z120-Z121</f>
        <v>-14381.332362500001</v>
      </c>
      <c r="AA122" s="148"/>
      <c r="AB122" s="143">
        <f>T122+V122+X122+Z122</f>
        <v>-63732.254262500006</v>
      </c>
      <c r="AC122" s="148"/>
      <c r="AD122" s="143">
        <f>AD117-AD119-AD120-AD121</f>
        <v>-34484.27522574998</v>
      </c>
      <c r="AE122" s="148"/>
      <c r="AF122" s="143">
        <f>AF117-AF119-AF120-AF121</f>
        <v>1727.2939400000032</v>
      </c>
      <c r="AG122" s="148"/>
      <c r="AH122" s="143">
        <f>AH117-AH119-AH120-AH121</f>
        <v>31974.67703240001</v>
      </c>
      <c r="AI122" s="148"/>
      <c r="AJ122" s="143">
        <f>AJ117-AJ119-AJ120-AJ121</f>
        <v>77757.08280292217</v>
      </c>
      <c r="AK122" s="148"/>
    </row>
    <row r="123" spans="2:36" s="14" customFormat="1" ht="12.75">
      <c r="B123" s="19" t="s">
        <v>48</v>
      </c>
      <c r="D123" s="44"/>
      <c r="E123"/>
      <c r="F123" s="149">
        <v>3277</v>
      </c>
      <c r="G123" s="103"/>
      <c r="H123" s="149">
        <v>-1486</v>
      </c>
      <c r="I123" s="118"/>
      <c r="J123" s="149">
        <v>-597</v>
      </c>
      <c r="L123" s="149">
        <v>-827</v>
      </c>
      <c r="N123" s="149">
        <v>-903</v>
      </c>
      <c r="P123" s="149">
        <f>P122*P136</f>
        <v>0</v>
      </c>
      <c r="R123" s="149">
        <f>R122*R136</f>
        <v>0</v>
      </c>
      <c r="T123" s="149">
        <f>T122*T136</f>
        <v>0</v>
      </c>
      <c r="V123" s="149">
        <f>V122*V136</f>
        <v>0</v>
      </c>
      <c r="X123" s="149">
        <f>X122*X136</f>
        <v>0</v>
      </c>
      <c r="Z123" s="149">
        <f>Z122*Z136</f>
        <v>0</v>
      </c>
      <c r="AB123" s="149">
        <f>AB122*AB136</f>
        <v>0</v>
      </c>
      <c r="AD123" s="149">
        <f>AD122*AD136</f>
        <v>0</v>
      </c>
      <c r="AF123" s="149">
        <f>AF122*AF136</f>
        <v>0</v>
      </c>
      <c r="AH123" s="149">
        <f>AH122*AH136</f>
        <v>0</v>
      </c>
      <c r="AJ123" s="149">
        <f>AJ122*AJ136</f>
        <v>0</v>
      </c>
    </row>
    <row r="124" spans="2:36" s="14" customFormat="1" ht="12.75">
      <c r="B124" s="20" t="s">
        <v>12</v>
      </c>
      <c r="D124" s="44"/>
      <c r="E124"/>
      <c r="F124" s="103">
        <v>4683</v>
      </c>
      <c r="G124" s="103" t="s">
        <v>10</v>
      </c>
      <c r="H124" s="103">
        <v>-2884</v>
      </c>
      <c r="I124" s="118"/>
      <c r="J124" s="103">
        <f>J122-J123</f>
        <v>-7930</v>
      </c>
      <c r="L124" s="103">
        <f>L122-L123</f>
        <v>-10984</v>
      </c>
      <c r="N124" s="103">
        <f>N122-N123</f>
        <v>-11997</v>
      </c>
      <c r="P124" s="103">
        <f>P122-P123</f>
        <v>-13884.875</v>
      </c>
      <c r="R124" s="103">
        <f>R122-R123</f>
        <v>-47122.875</v>
      </c>
      <c r="T124" s="103">
        <f>T122-T123</f>
        <v>-17431.6745</v>
      </c>
      <c r="V124" s="103">
        <f>V122-V123</f>
        <v>-16505.74925</v>
      </c>
      <c r="X124" s="103">
        <f>X122-X123</f>
        <v>-15413.498149999996</v>
      </c>
      <c r="Z124" s="103">
        <f>Z122-Z123</f>
        <v>-14381.332362500001</v>
      </c>
      <c r="AB124" s="103">
        <f>AB122-AB123</f>
        <v>-63732.254262500006</v>
      </c>
      <c r="AD124" s="103">
        <f>AD122-AD123</f>
        <v>-34484.27522574998</v>
      </c>
      <c r="AF124" s="103">
        <f>AF122-AF123</f>
        <v>1727.2939400000032</v>
      </c>
      <c r="AH124" s="103">
        <f>AH122-AH123</f>
        <v>31974.67703240001</v>
      </c>
      <c r="AJ124" s="103">
        <f>AJ122-AJ123</f>
        <v>77757.08280292217</v>
      </c>
    </row>
    <row r="125" spans="2:37" s="2" customFormat="1" ht="9" customHeight="1">
      <c r="B125" s="3"/>
      <c r="D125" s="3" t="s">
        <v>9</v>
      </c>
      <c r="E125"/>
      <c r="F125" s="106" t="s">
        <v>10</v>
      </c>
      <c r="G125" s="106"/>
      <c r="H125" s="116">
        <f>(H124-F124)/F124</f>
        <v>-1.6158445440956652</v>
      </c>
      <c r="I125" s="116"/>
      <c r="J125" s="116">
        <f>(J124-H124)/H124</f>
        <v>1.7496532593619971</v>
      </c>
      <c r="K125" s="116"/>
      <c r="L125" s="116">
        <f>(L124-J124)/J124</f>
        <v>0.38511979823455234</v>
      </c>
      <c r="M125" s="116"/>
      <c r="N125" s="116">
        <f>(N124-J124)/J124</f>
        <v>0.5128625472887768</v>
      </c>
      <c r="O125" s="116"/>
      <c r="P125" s="116">
        <f>(P124-N124)/N124</f>
        <v>0.1573622572309744</v>
      </c>
      <c r="Q125" s="116"/>
      <c r="R125" s="116">
        <f>(R124-H124)/H124</f>
        <v>15.339415742024965</v>
      </c>
      <c r="S125" s="116"/>
      <c r="T125" s="116">
        <f>(T124-P124)/P124</f>
        <v>0.2554433871388832</v>
      </c>
      <c r="U125" s="116"/>
      <c r="V125" s="116">
        <f>(V124-T124)/T124</f>
        <v>-0.053117401314486466</v>
      </c>
      <c r="W125" s="116"/>
      <c r="X125" s="116">
        <f>(X124-V124)/V124</f>
        <v>-0.06617397874258904</v>
      </c>
      <c r="Y125" s="116"/>
      <c r="Z125" s="116">
        <f>(Z124-X124)/X124</f>
        <v>-0.0669650573448828</v>
      </c>
      <c r="AA125" s="116"/>
      <c r="AB125" s="116">
        <f>(AB124-R124)/R124</f>
        <v>0.3524695652058582</v>
      </c>
      <c r="AC125" s="116"/>
      <c r="AD125" s="116">
        <f>(AD124-AB124)/AB124</f>
        <v>-0.4589195749499717</v>
      </c>
      <c r="AE125" s="116"/>
      <c r="AF125" s="116">
        <f>(AF124-AD124)/AD124</f>
        <v>-1.0500893212541758</v>
      </c>
      <c r="AG125" s="116"/>
      <c r="AH125" s="116">
        <f>(AH124-AF124)/AF124</f>
        <v>17.51142778420212</v>
      </c>
      <c r="AI125" s="116"/>
      <c r="AJ125" s="116">
        <f>(AJ124-AH124)/AH124</f>
        <v>1.4318332511734444</v>
      </c>
      <c r="AK125" s="116"/>
    </row>
    <row r="126" spans="2:36" s="2" customFormat="1" ht="12.75" customHeight="1">
      <c r="B126" s="29" t="s">
        <v>51</v>
      </c>
      <c r="D126" s="44"/>
      <c r="E126"/>
      <c r="F126" s="143">
        <v>9600</v>
      </c>
      <c r="G126" s="106"/>
      <c r="H126" s="143">
        <v>9886</v>
      </c>
      <c r="I126" s="116"/>
      <c r="J126" s="143">
        <v>9984</v>
      </c>
      <c r="L126" s="143">
        <v>10002</v>
      </c>
      <c r="N126" s="143">
        <v>10261</v>
      </c>
      <c r="P126" s="143">
        <v>10400</v>
      </c>
      <c r="R126" s="143">
        <f>AVERAGE(J126:P126)</f>
        <v>10161.75</v>
      </c>
      <c r="T126" s="143">
        <v>11000</v>
      </c>
      <c r="V126" s="143">
        <v>11500</v>
      </c>
      <c r="X126" s="143">
        <v>12000</v>
      </c>
      <c r="Z126" s="143">
        <v>12500</v>
      </c>
      <c r="AB126" s="143">
        <f>AVERAGE(T126:Z126)</f>
        <v>11750</v>
      </c>
      <c r="AD126" s="143">
        <v>13000</v>
      </c>
      <c r="AF126" s="143">
        <v>13500</v>
      </c>
      <c r="AH126" s="143">
        <v>14000</v>
      </c>
      <c r="AJ126" s="143">
        <v>15000</v>
      </c>
    </row>
    <row r="127" spans="2:36" s="14" customFormat="1" ht="12.75">
      <c r="B127" s="50" t="s">
        <v>13</v>
      </c>
      <c r="D127" s="44"/>
      <c r="E127"/>
      <c r="F127" s="152">
        <f>F124/F126</f>
        <v>0.4878125</v>
      </c>
      <c r="G127" s="103"/>
      <c r="H127" s="152">
        <f>H124/H126</f>
        <v>-0.29172567266842</v>
      </c>
      <c r="I127" s="118" t="s">
        <v>10</v>
      </c>
      <c r="J127" s="152">
        <f>J124/J126</f>
        <v>-0.7942708333333334</v>
      </c>
      <c r="K127" s="14" t="s">
        <v>10</v>
      </c>
      <c r="L127" s="152">
        <v>-1.13</v>
      </c>
      <c r="N127" s="152">
        <v>-1.2</v>
      </c>
      <c r="P127" s="152">
        <f>P124/P126</f>
        <v>-1.3350841346153846</v>
      </c>
      <c r="R127" s="152">
        <f>R124/R126</f>
        <v>-4.6372795040224375</v>
      </c>
      <c r="T127" s="152">
        <f>T124/T126</f>
        <v>-1.584697681818182</v>
      </c>
      <c r="V127" s="152">
        <f>V124/V126</f>
        <v>-1.435282543478261</v>
      </c>
      <c r="X127" s="152">
        <f>X124/X126</f>
        <v>-1.2844581791666663</v>
      </c>
      <c r="Z127" s="152">
        <f>Z124/Z126</f>
        <v>-1.1505065890000001</v>
      </c>
      <c r="AB127" s="152">
        <f>AB124/AB126</f>
        <v>-5.424021639361703</v>
      </c>
      <c r="AD127" s="152">
        <f>AD124/AD126</f>
        <v>-2.6526365558269216</v>
      </c>
      <c r="AF127" s="152">
        <f>AF124/AF126</f>
        <v>0.1279476992592595</v>
      </c>
      <c r="AH127" s="152">
        <f>AH124/AH126</f>
        <v>2.2839055023142865</v>
      </c>
      <c r="AJ127" s="152">
        <f>AJ124/AJ126</f>
        <v>5.183805520194811</v>
      </c>
    </row>
    <row r="128" spans="2:28" s="29" customFormat="1" ht="12.75">
      <c r="B128" s="60"/>
      <c r="D128"/>
      <c r="E128"/>
      <c r="F128" s="109"/>
      <c r="G128" s="109"/>
      <c r="H128" s="109"/>
      <c r="I128" s="127"/>
      <c r="J128" s="109"/>
      <c r="L128" s="109"/>
      <c r="N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</row>
    <row r="129" spans="5:35" s="30" customFormat="1" ht="12.75">
      <c r="E129" s="64"/>
      <c r="F129" s="61"/>
      <c r="G129" s="61"/>
      <c r="H129" s="61"/>
      <c r="I129" s="128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2:19" s="30" customFormat="1" ht="12.75">
      <c r="B130" s="54" t="s">
        <v>49</v>
      </c>
      <c r="C130" s="150"/>
      <c r="D130" s="151"/>
      <c r="E130"/>
      <c r="H130" s="15"/>
      <c r="I130" s="116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37" s="30" customFormat="1" ht="12.75">
      <c r="B131" s="30" t="s">
        <v>61</v>
      </c>
      <c r="C131" s="61"/>
      <c r="D131" s="64"/>
      <c r="E131"/>
      <c r="F131" s="165">
        <f aca="true" t="shared" si="1" ref="F131:P131">F114/F112</f>
        <v>0.2161578555472822</v>
      </c>
      <c r="G131" s="165" t="e">
        <f t="shared" si="1"/>
        <v>#DIV/0!</v>
      </c>
      <c r="H131" s="165">
        <f t="shared" si="1"/>
        <v>0.3428578406232447</v>
      </c>
      <c r="I131" s="165" t="e">
        <f t="shared" si="1"/>
        <v>#DIV/0!</v>
      </c>
      <c r="J131" s="165">
        <f t="shared" si="1"/>
        <v>0.9047210969149267</v>
      </c>
      <c r="K131" s="165" t="e">
        <f t="shared" si="1"/>
        <v>#DIV/0!</v>
      </c>
      <c r="L131" s="165">
        <f t="shared" si="1"/>
        <v>0.8530586938550565</v>
      </c>
      <c r="M131" s="165" t="e">
        <f t="shared" si="1"/>
        <v>#DIV/0!</v>
      </c>
      <c r="N131" s="165">
        <f t="shared" si="1"/>
        <v>0.8635479632063074</v>
      </c>
      <c r="O131" s="165">
        <f>O114/O112</f>
        <v>0</v>
      </c>
      <c r="P131" s="165">
        <f t="shared" si="1"/>
        <v>0.87</v>
      </c>
      <c r="Q131" s="165">
        <f>Q114/Q112</f>
        <v>0</v>
      </c>
      <c r="R131" s="165">
        <f>R114/R112</f>
        <v>0.871094832917493</v>
      </c>
      <c r="S131" s="165">
        <f>S114/S112</f>
        <v>0</v>
      </c>
      <c r="T131" s="165">
        <v>0.7</v>
      </c>
      <c r="U131" s="165">
        <f>U114/U112</f>
        <v>0</v>
      </c>
      <c r="V131" s="165">
        <v>0.7</v>
      </c>
      <c r="W131" s="165">
        <f>W114/W112</f>
        <v>0</v>
      </c>
      <c r="X131" s="165">
        <v>0.65</v>
      </c>
      <c r="Y131" s="165">
        <f>Y114/Y112</f>
        <v>0</v>
      </c>
      <c r="Z131" s="165">
        <v>0.65</v>
      </c>
      <c r="AA131" s="165">
        <f>AA114/AA112</f>
        <v>0</v>
      </c>
      <c r="AB131" s="165">
        <f>AB114/AB112</f>
        <v>0.80375065705507</v>
      </c>
      <c r="AC131" s="165">
        <f>AC114/AC112</f>
        <v>0</v>
      </c>
      <c r="AD131" s="165">
        <v>0.6</v>
      </c>
      <c r="AE131" s="165">
        <f>AE114/AE112</f>
        <v>0</v>
      </c>
      <c r="AF131" s="165">
        <v>0.55</v>
      </c>
      <c r="AG131" s="165">
        <f>AG114/AG112</f>
        <v>0</v>
      </c>
      <c r="AH131" s="165">
        <v>0.5</v>
      </c>
      <c r="AI131" s="165">
        <f>AI114/AI112</f>
        <v>0</v>
      </c>
      <c r="AJ131" s="165">
        <v>0.45</v>
      </c>
      <c r="AK131" s="30">
        <f>AK114/AK112</f>
        <v>0</v>
      </c>
    </row>
    <row r="132" spans="2:37" s="30" customFormat="1" ht="12.75">
      <c r="B132" s="30" t="s">
        <v>63</v>
      </c>
      <c r="C132" s="55"/>
      <c r="D132"/>
      <c r="E132"/>
      <c r="F132" s="165">
        <f aca="true" t="shared" si="2" ref="F132:AK132">F115/F112</f>
        <v>0.7838421444527178</v>
      </c>
      <c r="G132" s="165" t="e">
        <f t="shared" si="2"/>
        <v>#DIV/0!</v>
      </c>
      <c r="H132" s="165">
        <f t="shared" si="2"/>
        <v>0.6571421593767554</v>
      </c>
      <c r="I132" s="165" t="e">
        <f t="shared" si="2"/>
        <v>#DIV/0!</v>
      </c>
      <c r="J132" s="165">
        <f t="shared" si="2"/>
        <v>0.09527890308507324</v>
      </c>
      <c r="K132" s="165" t="e">
        <f t="shared" si="2"/>
        <v>#DIV/0!</v>
      </c>
      <c r="L132" s="165">
        <f t="shared" si="2"/>
        <v>0.14694130614494352</v>
      </c>
      <c r="M132" s="165" t="e">
        <f t="shared" si="2"/>
        <v>#DIV/0!</v>
      </c>
      <c r="N132" s="165">
        <f t="shared" si="2"/>
        <v>0.1364520367936925</v>
      </c>
      <c r="O132" s="165">
        <f t="shared" si="2"/>
        <v>0</v>
      </c>
      <c r="P132" s="165">
        <f t="shared" si="2"/>
        <v>0.13</v>
      </c>
      <c r="Q132" s="165">
        <f t="shared" si="2"/>
        <v>0</v>
      </c>
      <c r="R132" s="165">
        <f t="shared" si="2"/>
        <v>0.128905167082507</v>
      </c>
      <c r="S132" s="165">
        <f t="shared" si="2"/>
        <v>0</v>
      </c>
      <c r="T132" s="165">
        <f t="shared" si="2"/>
        <v>0.17922830540440945</v>
      </c>
      <c r="U132" s="165">
        <f t="shared" si="2"/>
        <v>0</v>
      </c>
      <c r="V132" s="165">
        <f t="shared" si="2"/>
        <v>0.18970219681495729</v>
      </c>
      <c r="W132" s="165">
        <f t="shared" si="2"/>
        <v>0</v>
      </c>
      <c r="X132" s="165">
        <f t="shared" si="2"/>
        <v>0.1995142033204898</v>
      </c>
      <c r="Y132" s="165">
        <f t="shared" si="2"/>
        <v>0</v>
      </c>
      <c r="Z132" s="165">
        <f t="shared" si="2"/>
        <v>0.20705531976812233</v>
      </c>
      <c r="AA132" s="165">
        <f t="shared" si="2"/>
        <v>0</v>
      </c>
      <c r="AB132" s="165">
        <f t="shared" si="2"/>
        <v>0.19624934294493002</v>
      </c>
      <c r="AC132" s="165">
        <f t="shared" si="2"/>
        <v>0</v>
      </c>
      <c r="AD132" s="165">
        <f t="shared" si="2"/>
        <v>0.23699052983826924</v>
      </c>
      <c r="AE132" s="165">
        <f t="shared" si="2"/>
        <v>0</v>
      </c>
      <c r="AF132" s="165">
        <f t="shared" si="2"/>
        <v>0.27189643125037616</v>
      </c>
      <c r="AG132" s="165">
        <f t="shared" si="2"/>
        <v>0</v>
      </c>
      <c r="AH132" s="165">
        <f t="shared" si="2"/>
        <v>0.304847002334452</v>
      </c>
      <c r="AI132" s="165">
        <f t="shared" si="2"/>
        <v>0</v>
      </c>
      <c r="AJ132" s="165">
        <f t="shared" si="2"/>
        <v>0.33909524641759436</v>
      </c>
      <c r="AK132" s="30">
        <f t="shared" si="2"/>
        <v>0</v>
      </c>
    </row>
    <row r="133" spans="2:37" s="30" customFormat="1" ht="12.75">
      <c r="B133" s="30" t="s">
        <v>62</v>
      </c>
      <c r="D133"/>
      <c r="F133" s="165">
        <f aca="true" t="shared" si="3" ref="F133:P133">F116/F112</f>
        <v>0.5727724000992802</v>
      </c>
      <c r="G133" s="165" t="e">
        <f t="shared" si="3"/>
        <v>#DIV/0!</v>
      </c>
      <c r="H133" s="165">
        <f t="shared" si="3"/>
        <v>0.7344616211199844</v>
      </c>
      <c r="I133" s="165" t="e">
        <f t="shared" si="3"/>
        <v>#DIV/0!</v>
      </c>
      <c r="J133" s="165">
        <f t="shared" si="3"/>
        <v>0.6964786537862262</v>
      </c>
      <c r="K133" s="165" t="e">
        <f t="shared" si="3"/>
        <v>#DIV/0!</v>
      </c>
      <c r="L133" s="165">
        <f t="shared" si="3"/>
        <v>0.8230228713144117</v>
      </c>
      <c r="M133" s="165" t="e">
        <f t="shared" si="3"/>
        <v>#DIV/0!</v>
      </c>
      <c r="N133" s="165">
        <f t="shared" si="3"/>
        <v>0.6729566360052562</v>
      </c>
      <c r="O133" s="165">
        <f>O116/O112</f>
        <v>0</v>
      </c>
      <c r="P133" s="165">
        <f t="shared" si="3"/>
        <v>0.5425143453312468</v>
      </c>
      <c r="Q133" s="165">
        <f>Q116/Q112</f>
        <v>0</v>
      </c>
      <c r="R133" s="165">
        <f>R116/R112</f>
        <v>0.6637806637806638</v>
      </c>
      <c r="S133" s="165">
        <f>S116/S112</f>
        <v>0</v>
      </c>
      <c r="T133" s="165">
        <v>0.52</v>
      </c>
      <c r="U133" s="165">
        <f>U116/U112</f>
        <v>0</v>
      </c>
      <c r="V133" s="165">
        <v>0.43</v>
      </c>
      <c r="W133" s="165">
        <f>W116/W112</f>
        <v>0</v>
      </c>
      <c r="X133" s="165">
        <v>0.37</v>
      </c>
      <c r="Y133" s="165">
        <f>Y116/Y112</f>
        <v>0</v>
      </c>
      <c r="Z133" s="165">
        <v>0.33</v>
      </c>
      <c r="AA133" s="165">
        <f>AA116/AA112</f>
        <v>0</v>
      </c>
      <c r="AB133" s="165">
        <f>AB116/AB112</f>
        <v>0.39649990822764053</v>
      </c>
      <c r="AC133" s="165">
        <f>AC116/AC112</f>
        <v>0</v>
      </c>
      <c r="AD133" s="165">
        <v>0.22</v>
      </c>
      <c r="AE133" s="165">
        <f aca="true" t="shared" si="4" ref="AE133:AK133">AE116/AE112</f>
        <v>0</v>
      </c>
      <c r="AF133" s="165">
        <v>0.18</v>
      </c>
      <c r="AG133" s="165">
        <f t="shared" si="4"/>
        <v>0</v>
      </c>
      <c r="AH133" s="165">
        <v>0.18</v>
      </c>
      <c r="AI133" s="165">
        <f t="shared" si="4"/>
        <v>0</v>
      </c>
      <c r="AJ133" s="165">
        <v>0.17</v>
      </c>
      <c r="AK133" s="165">
        <f t="shared" si="4"/>
        <v>0</v>
      </c>
    </row>
    <row r="134" spans="2:36" s="30" customFormat="1" ht="12.75">
      <c r="B134" s="30" t="s">
        <v>71</v>
      </c>
      <c r="C134" s="61"/>
      <c r="D134" s="64"/>
      <c r="E134"/>
      <c r="F134" s="165">
        <f>F117/F112</f>
        <v>0.18406552494415487</v>
      </c>
      <c r="G134" s="165"/>
      <c r="H134" s="165">
        <f>H117/H112</f>
        <v>-0.07729503992966517</v>
      </c>
      <c r="I134" s="165"/>
      <c r="J134" s="165">
        <f>J117/J112</f>
        <v>-0.6011997507011531</v>
      </c>
      <c r="K134" s="165"/>
      <c r="L134" s="165">
        <f>L117/L112</f>
        <v>-0.6760815651694682</v>
      </c>
      <c r="M134" s="165"/>
      <c r="N134" s="165">
        <f>N117/N112</f>
        <v>-0.5365045992115637</v>
      </c>
      <c r="O134" s="165"/>
      <c r="P134" s="165">
        <f>P117/P112</f>
        <v>-0.41251434533124676</v>
      </c>
      <c r="Q134" s="165"/>
      <c r="R134" s="165">
        <f>R117/R112</f>
        <v>-0.5348754966981568</v>
      </c>
      <c r="S134" s="165"/>
      <c r="T134" s="165">
        <f>T117/T112</f>
        <v>-0.3407716945955906</v>
      </c>
      <c r="U134" s="165"/>
      <c r="V134" s="165">
        <f>V117/V112</f>
        <v>-0.2402978031850427</v>
      </c>
      <c r="W134" s="165"/>
      <c r="X134" s="165">
        <f>X117/X112</f>
        <v>-0.1704857966795102</v>
      </c>
      <c r="Y134" s="165"/>
      <c r="Z134" s="165">
        <f>Z117/Z112</f>
        <v>-0.12294468023187768</v>
      </c>
      <c r="AA134" s="165"/>
      <c r="AB134" s="165">
        <f>AB117/AB112</f>
        <v>-0.2002505652827105</v>
      </c>
      <c r="AC134" s="165"/>
      <c r="AD134" s="165">
        <f>AD117/AD112</f>
        <v>0.016990529838269233</v>
      </c>
      <c r="AE134" s="165"/>
      <c r="AF134" s="165">
        <f>AF117/AF112</f>
        <v>0.09189643125037619</v>
      </c>
      <c r="AG134" s="165"/>
      <c r="AH134" s="165">
        <f>AH117/AH112</f>
        <v>0.12484700233445198</v>
      </c>
      <c r="AI134" s="165"/>
      <c r="AJ134" s="165">
        <f>AJ117/AJ112</f>
        <v>0.16909524641759438</v>
      </c>
    </row>
    <row r="135" spans="2:36" s="30" customFormat="1" ht="12.75">
      <c r="B135" s="30" t="s">
        <v>14</v>
      </c>
      <c r="C135" s="55"/>
      <c r="D135"/>
      <c r="E135"/>
      <c r="F135" s="165">
        <f>F122/F112</f>
        <v>0.19756763464879623</v>
      </c>
      <c r="G135" s="165"/>
      <c r="H135" s="165">
        <f>H122/H112</f>
        <v>-0.10672332527413486</v>
      </c>
      <c r="I135" s="165"/>
      <c r="J135" s="165">
        <f>J122/J112</f>
        <v>-0.6643035213462137</v>
      </c>
      <c r="K135" s="165"/>
      <c r="L135" s="165">
        <f>L122/L112</f>
        <v>-0.8136538991457701</v>
      </c>
      <c r="M135" s="165"/>
      <c r="N135" s="165">
        <f>N122/N112</f>
        <v>-0.6780551905387647</v>
      </c>
      <c r="O135" s="165"/>
      <c r="P135" s="165">
        <f>P122/P112</f>
        <v>-0.5794418362023995</v>
      </c>
      <c r="Q135" s="165"/>
      <c r="R135" s="165">
        <f>R122/R112</f>
        <v>-0.6699347450578977</v>
      </c>
      <c r="S135" s="165"/>
      <c r="T135" s="165">
        <f>T122/T112</f>
        <v>-0.6298161857688945</v>
      </c>
      <c r="U135" s="165"/>
      <c r="V135" s="165">
        <f>V122/V112</f>
        <v>-0.4663075724573195</v>
      </c>
      <c r="W135" s="165"/>
      <c r="X135" s="165">
        <f>X122/X112</f>
        <v>-0.35445918492889994</v>
      </c>
      <c r="Y135" s="165"/>
      <c r="Z135" s="165">
        <f>Z122/Z112</f>
        <v>-0.2770751009626505</v>
      </c>
      <c r="AA135" s="165"/>
      <c r="AB135" s="165">
        <f>AB122/AB112</f>
        <v>-0.4021907752670825</v>
      </c>
      <c r="AC135" s="165"/>
      <c r="AD135" s="165">
        <f>AD122/AD112</f>
        <v>-0.10622468146153288</v>
      </c>
      <c r="AE135" s="165"/>
      <c r="AF135" s="165">
        <f>AF122/AF112</f>
        <v>0.003804036490711425</v>
      </c>
      <c r="AG135" s="165"/>
      <c r="AH135" s="165">
        <f>AH122/AH112</f>
        <v>0.05546315374656541</v>
      </c>
      <c r="AI135" s="165"/>
      <c r="AJ135" s="165">
        <f>AJ122/AJ112</f>
        <v>0.11165657949661043</v>
      </c>
    </row>
    <row r="136" spans="2:37" s="30" customFormat="1" ht="12.75">
      <c r="B136" s="30" t="s">
        <v>16</v>
      </c>
      <c r="D136"/>
      <c r="F136" s="165">
        <f aca="true" t="shared" si="5" ref="F136:M136">F123/F112</f>
        <v>0.08133531893770166</v>
      </c>
      <c r="G136" s="165" t="e">
        <f t="shared" si="5"/>
        <v>#DIV/0!</v>
      </c>
      <c r="H136" s="165">
        <f t="shared" si="5"/>
        <v>-0.03629081495591863</v>
      </c>
      <c r="I136" s="165" t="e">
        <f t="shared" si="5"/>
        <v>#DIV/0!</v>
      </c>
      <c r="J136" s="165">
        <f t="shared" si="5"/>
        <v>-0.04650981614210034</v>
      </c>
      <c r="K136" s="165" t="e">
        <f t="shared" si="5"/>
        <v>#DIV/0!</v>
      </c>
      <c r="L136" s="165">
        <f t="shared" si="5"/>
        <v>-0.05697161752548911</v>
      </c>
      <c r="M136" s="165" t="e">
        <f t="shared" si="5"/>
        <v>#DIV/0!</v>
      </c>
      <c r="N136" s="165">
        <v>0</v>
      </c>
      <c r="O136" s="165">
        <f>O123/O112</f>
        <v>0</v>
      </c>
      <c r="P136" s="165">
        <v>0</v>
      </c>
      <c r="Q136" s="165">
        <f>Q123/Q112</f>
        <v>0</v>
      </c>
      <c r="R136" s="165">
        <v>0</v>
      </c>
      <c r="S136" s="165">
        <f>S123/S112</f>
        <v>0</v>
      </c>
      <c r="T136" s="165">
        <v>0</v>
      </c>
      <c r="U136" s="165">
        <f>U123/U112</f>
        <v>0</v>
      </c>
      <c r="V136" s="165">
        <v>0</v>
      </c>
      <c r="W136" s="165">
        <f>W123/W112</f>
        <v>0</v>
      </c>
      <c r="X136" s="165">
        <v>0</v>
      </c>
      <c r="Y136" s="165">
        <f>Y123/Y112</f>
        <v>0</v>
      </c>
      <c r="Z136" s="165">
        <v>0</v>
      </c>
      <c r="AA136" s="165">
        <f>AA123/AA112</f>
        <v>0</v>
      </c>
      <c r="AB136" s="165">
        <v>0</v>
      </c>
      <c r="AC136" s="165">
        <f>AC123/AC112</f>
        <v>0</v>
      </c>
      <c r="AD136" s="165">
        <v>0</v>
      </c>
      <c r="AE136" s="165">
        <f>AE123/AE112</f>
        <v>0</v>
      </c>
      <c r="AF136" s="165">
        <v>0</v>
      </c>
      <c r="AG136" s="165">
        <f>AG123/AG112</f>
        <v>0</v>
      </c>
      <c r="AH136" s="165">
        <v>0</v>
      </c>
      <c r="AI136" s="165">
        <f>AI123/AI112</f>
        <v>0</v>
      </c>
      <c r="AJ136" s="165">
        <v>0</v>
      </c>
      <c r="AK136" s="30">
        <f>AK123/AK112</f>
        <v>0</v>
      </c>
    </row>
    <row r="137" spans="2:37" s="30" customFormat="1" ht="12.75">
      <c r="B137" s="30" t="s">
        <v>15</v>
      </c>
      <c r="D137"/>
      <c r="F137" s="165">
        <f aca="true" t="shared" si="6" ref="F137:AK137">F124/F112</f>
        <v>0.11623231571109456</v>
      </c>
      <c r="G137" s="165" t="e">
        <f t="shared" si="6"/>
        <v>#VALUE!</v>
      </c>
      <c r="H137" s="165">
        <f t="shared" si="6"/>
        <v>-0.07043251031821623</v>
      </c>
      <c r="I137" s="165" t="e">
        <f t="shared" si="6"/>
        <v>#DIV/0!</v>
      </c>
      <c r="J137" s="165">
        <f t="shared" si="6"/>
        <v>-0.6177937052041135</v>
      </c>
      <c r="K137" s="165" t="e">
        <f t="shared" si="6"/>
        <v>#DIV/0!</v>
      </c>
      <c r="L137" s="165">
        <f t="shared" si="6"/>
        <v>-0.7566822816202811</v>
      </c>
      <c r="M137" s="165" t="e">
        <f t="shared" si="6"/>
        <v>#DIV/0!</v>
      </c>
      <c r="N137" s="165">
        <f t="shared" si="6"/>
        <v>-0.6305913272010513</v>
      </c>
      <c r="O137" s="165">
        <f t="shared" si="6"/>
        <v>0</v>
      </c>
      <c r="P137" s="165">
        <f t="shared" si="6"/>
        <v>-0.5794418362023995</v>
      </c>
      <c r="Q137" s="165">
        <f t="shared" si="6"/>
        <v>0</v>
      </c>
      <c r="R137" s="165">
        <f t="shared" si="6"/>
        <v>-0.6699347450578977</v>
      </c>
      <c r="S137" s="165">
        <f t="shared" si="6"/>
        <v>0</v>
      </c>
      <c r="T137" s="165">
        <f t="shared" si="6"/>
        <v>-0.6298161857688945</v>
      </c>
      <c r="U137" s="165">
        <f t="shared" si="6"/>
        <v>0</v>
      </c>
      <c r="V137" s="165">
        <f t="shared" si="6"/>
        <v>-0.4663075724573195</v>
      </c>
      <c r="W137" s="165">
        <f t="shared" si="6"/>
        <v>0</v>
      </c>
      <c r="X137" s="165">
        <f t="shared" si="6"/>
        <v>-0.35445918492889994</v>
      </c>
      <c r="Y137" s="165">
        <f t="shared" si="6"/>
        <v>0</v>
      </c>
      <c r="Z137" s="165">
        <f t="shared" si="6"/>
        <v>-0.2770751009626505</v>
      </c>
      <c r="AA137" s="165">
        <f t="shared" si="6"/>
        <v>0</v>
      </c>
      <c r="AB137" s="165">
        <f t="shared" si="6"/>
        <v>-0.4021907752670825</v>
      </c>
      <c r="AC137" s="165">
        <f t="shared" si="6"/>
        <v>0</v>
      </c>
      <c r="AD137" s="165">
        <f t="shared" si="6"/>
        <v>-0.10622468146153288</v>
      </c>
      <c r="AE137" s="165">
        <f t="shared" si="6"/>
        <v>0</v>
      </c>
      <c r="AF137" s="165">
        <f t="shared" si="6"/>
        <v>0.003804036490711425</v>
      </c>
      <c r="AG137" s="165">
        <f t="shared" si="6"/>
        <v>0</v>
      </c>
      <c r="AH137" s="165">
        <f t="shared" si="6"/>
        <v>0.05546315374656541</v>
      </c>
      <c r="AI137" s="165">
        <f t="shared" si="6"/>
        <v>0</v>
      </c>
      <c r="AJ137" s="165">
        <f t="shared" si="6"/>
        <v>0.11165657949661043</v>
      </c>
      <c r="AK137" s="30">
        <f t="shared" si="6"/>
        <v>0</v>
      </c>
    </row>
    <row r="139" spans="8:19" s="30" customFormat="1" ht="12.75">
      <c r="H139" s="15"/>
      <c r="I139" s="116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2:28" s="30" customFormat="1" ht="12.75">
      <c r="B140" s="55"/>
      <c r="E140" s="55"/>
      <c r="F140" s="57"/>
      <c r="G140" s="55"/>
      <c r="H140" s="57"/>
      <c r="I140" s="129"/>
      <c r="J140" s="57"/>
      <c r="K140" s="55"/>
      <c r="L140" s="55"/>
      <c r="M140" s="55"/>
      <c r="N140" s="56"/>
      <c r="O140" s="56"/>
      <c r="P140" s="56"/>
      <c r="Q140" s="56"/>
      <c r="R140" s="56"/>
      <c r="S140" s="56"/>
      <c r="T140" s="58"/>
      <c r="U140" s="55"/>
      <c r="V140" s="58"/>
      <c r="W140" s="55"/>
      <c r="X140" s="58"/>
      <c r="Y140" s="55"/>
      <c r="Z140" s="58"/>
      <c r="AA140" s="58"/>
      <c r="AB140" s="58"/>
    </row>
    <row r="141" spans="2:28" s="30" customFormat="1" ht="12.75">
      <c r="B141" s="55"/>
      <c r="C141" s="55"/>
      <c r="D141" s="57"/>
      <c r="E141" s="55"/>
      <c r="F141" s="57"/>
      <c r="G141" s="55"/>
      <c r="H141" s="57"/>
      <c r="I141" s="129"/>
      <c r="J141" s="57"/>
      <c r="K141" s="56"/>
      <c r="L141" s="56"/>
      <c r="M141" s="56"/>
      <c r="N141" s="56"/>
      <c r="O141" s="56"/>
      <c r="P141" s="56"/>
      <c r="Q141" s="56"/>
      <c r="R141" s="56"/>
      <c r="S141" s="56"/>
      <c r="T141" s="58"/>
      <c r="U141" s="55"/>
      <c r="V141" s="58"/>
      <c r="W141" s="55"/>
      <c r="X141" s="59"/>
      <c r="Y141" s="55"/>
      <c r="Z141" s="59"/>
      <c r="AA141" s="59"/>
      <c r="AB141" s="59"/>
    </row>
    <row r="142" spans="2:28" s="30" customFormat="1" ht="12.75">
      <c r="B142" s="55"/>
      <c r="C142" s="55"/>
      <c r="D142" s="57"/>
      <c r="E142" s="55"/>
      <c r="F142" s="57"/>
      <c r="G142" s="55"/>
      <c r="H142" s="57"/>
      <c r="I142" s="129"/>
      <c r="J142" s="57"/>
      <c r="K142" s="56"/>
      <c r="L142" s="56"/>
      <c r="M142" s="56"/>
      <c r="N142" s="56"/>
      <c r="O142" s="56"/>
      <c r="P142" s="56"/>
      <c r="Q142" s="56"/>
      <c r="R142" s="56"/>
      <c r="S142" s="56"/>
      <c r="T142" s="58"/>
      <c r="U142" s="55"/>
      <c r="V142" s="58"/>
      <c r="W142" s="55"/>
      <c r="X142" s="59"/>
      <c r="Y142" s="55"/>
      <c r="Z142" s="59"/>
      <c r="AA142" s="59"/>
      <c r="AB142" s="59"/>
    </row>
    <row r="143" spans="1:36" s="27" customFormat="1" ht="18">
      <c r="A143" s="22"/>
      <c r="B143" s="115" t="s">
        <v>32</v>
      </c>
      <c r="C143" s="23"/>
      <c r="D143" s="23"/>
      <c r="E143" s="23"/>
      <c r="F143" s="23"/>
      <c r="G143" s="23"/>
      <c r="H143" s="23"/>
      <c r="I143" s="119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4"/>
      <c r="Y143" s="23"/>
      <c r="Z143" s="24"/>
      <c r="AA143" s="24"/>
      <c r="AB143" s="24"/>
      <c r="AC143" s="23"/>
      <c r="AD143" s="23"/>
      <c r="AE143" s="25"/>
      <c r="AF143" s="25"/>
      <c r="AG143" s="25"/>
      <c r="AH143" s="25"/>
      <c r="AI143" s="25"/>
      <c r="AJ143" s="26" t="s">
        <v>30</v>
      </c>
    </row>
    <row r="144" spans="2:9" s="13" customFormat="1" ht="12.75">
      <c r="B144" s="99" t="s">
        <v>109</v>
      </c>
      <c r="I144" s="120"/>
    </row>
    <row r="145" spans="2:9" s="13" customFormat="1" ht="12.75">
      <c r="B145" s="100" t="s">
        <v>27</v>
      </c>
      <c r="I145" s="120"/>
    </row>
    <row r="146" spans="3:28" s="30" customFormat="1" ht="12.75">
      <c r="C146" s="55"/>
      <c r="D146" s="55"/>
      <c r="E146" s="55"/>
      <c r="F146" s="55"/>
      <c r="G146" s="55"/>
      <c r="H146" s="56"/>
      <c r="I146" s="124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8"/>
      <c r="U146" s="55"/>
      <c r="V146" s="58"/>
      <c r="W146" s="55"/>
      <c r="X146" s="58"/>
      <c r="Y146" s="55"/>
      <c r="Z146" s="58"/>
      <c r="AA146" s="58"/>
      <c r="AB146" s="58"/>
    </row>
    <row r="147" spans="2:28" s="30" customFormat="1" ht="12.75">
      <c r="B147" s="63"/>
      <c r="C147" s="55"/>
      <c r="D147" s="55"/>
      <c r="E147" s="55"/>
      <c r="F147" s="55"/>
      <c r="G147" s="55"/>
      <c r="H147" s="56"/>
      <c r="I147" s="124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8:9" s="13" customFormat="1" ht="12.75">
      <c r="H148" s="192"/>
      <c r="I148" s="120"/>
    </row>
    <row r="149" spans="2:24" s="13" customFormat="1" ht="12.75">
      <c r="B149" s="30"/>
      <c r="H149" s="192"/>
      <c r="I149" s="120"/>
      <c r="W149" s="192"/>
      <c r="X149" s="192"/>
    </row>
    <row r="150" spans="6:28" s="13" customFormat="1" ht="12.75">
      <c r="F150" s="32"/>
      <c r="L150" s="34"/>
      <c r="M150" s="130"/>
      <c r="N150" s="34"/>
      <c r="O150" s="48"/>
      <c r="P150" s="257" t="s">
        <v>25</v>
      </c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49"/>
      <c r="AB150" s="49"/>
    </row>
    <row r="151" spans="12:36" s="5" customFormat="1" ht="12.75">
      <c r="L151" s="34"/>
      <c r="M151" s="131"/>
      <c r="N151" s="34"/>
      <c r="O151" s="34" t="s">
        <v>10</v>
      </c>
      <c r="P151" s="33">
        <v>1999</v>
      </c>
      <c r="Q151" s="34"/>
      <c r="R151" s="17">
        <v>2000</v>
      </c>
      <c r="S151" s="10"/>
      <c r="T151" s="11">
        <f>R151+1</f>
        <v>2001</v>
      </c>
      <c r="U151" s="12"/>
      <c r="V151" s="11">
        <f>T151+1</f>
        <v>2002</v>
      </c>
      <c r="W151" s="12"/>
      <c r="X151" s="11">
        <f>V151+1</f>
        <v>2003</v>
      </c>
      <c r="Y151" s="12"/>
      <c r="Z151" s="11">
        <f>X151+1</f>
        <v>2004</v>
      </c>
      <c r="AA151" s="12"/>
      <c r="AB151" s="12"/>
      <c r="AC151" s="12"/>
      <c r="AD151" s="31"/>
      <c r="AE151" s="31"/>
      <c r="AF151" s="31"/>
      <c r="AG151" s="31"/>
      <c r="AH151" s="31"/>
      <c r="AI151" s="31"/>
      <c r="AJ151" s="31"/>
    </row>
    <row r="152" spans="6:30" s="5" customFormat="1" ht="12.75">
      <c r="F152" s="30"/>
      <c r="H152" s="46" t="s">
        <v>8</v>
      </c>
      <c r="L152" s="45"/>
      <c r="M152" s="132"/>
      <c r="N152" s="45"/>
      <c r="O152" s="45"/>
      <c r="P152" s="45">
        <f>R112</f>
        <v>70339.5</v>
      </c>
      <c r="Q152" s="45"/>
      <c r="R152" s="45">
        <f>AB112</f>
        <v>158462.745</v>
      </c>
      <c r="S152" s="45"/>
      <c r="T152" s="45">
        <f>AD112</f>
        <v>324635.2425</v>
      </c>
      <c r="U152" s="45"/>
      <c r="V152" s="45">
        <f>AF112</f>
        <v>454068.70944</v>
      </c>
      <c r="W152" s="45"/>
      <c r="X152" s="45">
        <f>AH112</f>
        <v>576503.04522</v>
      </c>
      <c r="Y152" s="45"/>
      <c r="Z152" s="45">
        <f>AJ112</f>
        <v>696394.9921579199</v>
      </c>
      <c r="AA152" s="45"/>
      <c r="AB152" s="45"/>
      <c r="AC152" s="45"/>
      <c r="AD152" s="34"/>
    </row>
    <row r="153" spans="6:30" s="5" customFormat="1" ht="12.75">
      <c r="F153" s="8"/>
      <c r="H153" s="46" t="s">
        <v>31</v>
      </c>
      <c r="L153" s="40"/>
      <c r="M153" s="133"/>
      <c r="N153" s="40"/>
      <c r="O153" s="41"/>
      <c r="P153" s="40">
        <f>R117</f>
        <v>-37622.875</v>
      </c>
      <c r="Q153" s="41"/>
      <c r="R153" s="40">
        <f>AB117</f>
        <v>-31732.254262500006</v>
      </c>
      <c r="S153" s="41"/>
      <c r="T153" s="40">
        <f>AD117</f>
        <v>5515.7247742500185</v>
      </c>
      <c r="U153" s="41"/>
      <c r="V153" s="40">
        <f>AF117</f>
        <v>41727.29394</v>
      </c>
      <c r="W153" s="41"/>
      <c r="X153" s="40">
        <f>AH117</f>
        <v>71974.67703240001</v>
      </c>
      <c r="Y153" s="41"/>
      <c r="Z153" s="40">
        <f>AJ117</f>
        <v>117757.08280292217</v>
      </c>
      <c r="AA153" s="41"/>
      <c r="AB153" s="40"/>
      <c r="AC153" s="41"/>
      <c r="AD153" s="34"/>
    </row>
    <row r="154" spans="6:30" s="5" customFormat="1" ht="12.75">
      <c r="F154" s="8"/>
      <c r="H154" s="46" t="s">
        <v>110</v>
      </c>
      <c r="L154" s="40"/>
      <c r="M154" s="133"/>
      <c r="N154" s="40"/>
      <c r="O154" s="41"/>
      <c r="P154" s="40">
        <f>R119</f>
        <v>5110</v>
      </c>
      <c r="Q154" s="41"/>
      <c r="R154" s="40">
        <f>AB119</f>
        <v>20000</v>
      </c>
      <c r="S154" s="41"/>
      <c r="T154" s="40">
        <f>AD119</f>
        <v>25000</v>
      </c>
      <c r="U154" s="41"/>
      <c r="V154" s="40">
        <f>AF119</f>
        <v>25000</v>
      </c>
      <c r="W154" s="41"/>
      <c r="X154" s="40">
        <f>AH119</f>
        <v>25000</v>
      </c>
      <c r="Y154" s="41"/>
      <c r="Z154" s="40">
        <f>AJ119</f>
        <v>25000</v>
      </c>
      <c r="AA154" s="41"/>
      <c r="AB154" s="40"/>
      <c r="AC154" s="41"/>
      <c r="AD154" s="34"/>
    </row>
    <row r="155" spans="6:30" s="5" customFormat="1" ht="12.75">
      <c r="F155" s="55"/>
      <c r="H155" s="46" t="s">
        <v>111</v>
      </c>
      <c r="L155" s="40"/>
      <c r="M155" s="133"/>
      <c r="N155" s="40"/>
      <c r="O155" s="41"/>
      <c r="P155" s="195">
        <v>10000</v>
      </c>
      <c r="Q155" s="41"/>
      <c r="R155" s="40">
        <v>18000</v>
      </c>
      <c r="S155" s="41"/>
      <c r="T155" s="40">
        <v>25000</v>
      </c>
      <c r="U155" s="41"/>
      <c r="V155" s="40">
        <v>30000</v>
      </c>
      <c r="W155" s="41"/>
      <c r="X155" s="40">
        <v>20000</v>
      </c>
      <c r="Y155" s="41"/>
      <c r="Z155" s="40">
        <v>20000</v>
      </c>
      <c r="AA155" s="41"/>
      <c r="AB155" s="40"/>
      <c r="AC155" s="41"/>
      <c r="AD155" s="34"/>
    </row>
    <row r="156" spans="6:30" s="5" customFormat="1" ht="12.75">
      <c r="F156" s="8"/>
      <c r="H156" s="46" t="s">
        <v>114</v>
      </c>
      <c r="L156" s="40"/>
      <c r="M156" s="133"/>
      <c r="N156" s="40"/>
      <c r="O156" s="41"/>
      <c r="P156" s="40">
        <f>((P153-P154)*0.64)+P154-P155</f>
        <v>-32239.04</v>
      </c>
      <c r="Q156" s="41"/>
      <c r="R156" s="40">
        <f>((R153-R154)*0.64)+R154-R155</f>
        <v>-31108.642728000006</v>
      </c>
      <c r="S156" s="41"/>
      <c r="T156" s="40">
        <f>((T153-T154)*0.64)+T154-T155</f>
        <v>-12469.936144479989</v>
      </c>
      <c r="U156" s="41"/>
      <c r="V156" s="40">
        <f>((V153-V154)*0.64)+V154-V155</f>
        <v>5705.468121600003</v>
      </c>
      <c r="W156" s="41"/>
      <c r="X156" s="40">
        <f>((X153-X154)*0.64)+X154-X155</f>
        <v>35063.79330073601</v>
      </c>
      <c r="Y156" s="41"/>
      <c r="Z156" s="40">
        <f>((Z153-Z154)*0.64)+Z154-Z155</f>
        <v>64364.53299387019</v>
      </c>
      <c r="AA156" s="41"/>
      <c r="AB156" s="40"/>
      <c r="AC156" s="41"/>
      <c r="AD156" s="34"/>
    </row>
    <row r="157" spans="6:30" s="5" customFormat="1" ht="12.75">
      <c r="F157" s="8"/>
      <c r="H157" s="46" t="s">
        <v>17</v>
      </c>
      <c r="L157" s="193"/>
      <c r="M157" s="117"/>
      <c r="N157" s="193"/>
      <c r="O157" s="8"/>
      <c r="P157" s="53">
        <f>R124</f>
        <v>-47122.875</v>
      </c>
      <c r="Q157" s="8"/>
      <c r="R157" s="53">
        <f>AB124</f>
        <v>-63732.254262500006</v>
      </c>
      <c r="S157" s="8"/>
      <c r="T157" s="53">
        <f>AD124</f>
        <v>-34484.27522574998</v>
      </c>
      <c r="U157" s="8"/>
      <c r="V157" s="53">
        <f>AF124</f>
        <v>1727.2939400000032</v>
      </c>
      <c r="W157" s="8"/>
      <c r="X157" s="53">
        <f>AH124</f>
        <v>31974.67703240001</v>
      </c>
      <c r="Y157" s="8"/>
      <c r="Z157" s="53">
        <f>AJ124</f>
        <v>77757.08280292217</v>
      </c>
      <c r="AA157" s="8"/>
      <c r="AB157" s="53"/>
      <c r="AC157" s="8"/>
      <c r="AD157" s="34"/>
    </row>
    <row r="158" spans="8:28" s="8" customFormat="1" ht="12.75">
      <c r="H158" s="46" t="s">
        <v>18</v>
      </c>
      <c r="L158" s="194"/>
      <c r="M158" s="117"/>
      <c r="N158" s="194"/>
      <c r="P158" s="52">
        <f>R127</f>
        <v>-4.6372795040224375</v>
      </c>
      <c r="R158" s="52">
        <f>AB127</f>
        <v>-5.424021639361703</v>
      </c>
      <c r="T158" s="52">
        <f>AD127</f>
        <v>-2.6526365558269216</v>
      </c>
      <c r="V158" s="52">
        <f>AF127</f>
        <v>0.1279476992592595</v>
      </c>
      <c r="X158" s="52">
        <f>AH127</f>
        <v>2.2839055023142865</v>
      </c>
      <c r="Z158" s="52">
        <f>AJ127</f>
        <v>5.183805520194811</v>
      </c>
      <c r="AB158" s="52"/>
    </row>
    <row r="159" spans="8:28" s="8" customFormat="1" ht="12.75">
      <c r="H159" s="46" t="s">
        <v>19</v>
      </c>
      <c r="L159" s="193"/>
      <c r="M159" s="117"/>
      <c r="N159" s="193"/>
      <c r="P159" s="53">
        <f>R126</f>
        <v>10161.75</v>
      </c>
      <c r="R159" s="53">
        <f>AB126</f>
        <v>11750</v>
      </c>
      <c r="T159" s="53">
        <f>AD126</f>
        <v>13000</v>
      </c>
      <c r="V159" s="53">
        <f>AF126</f>
        <v>13500</v>
      </c>
      <c r="X159" s="53">
        <f>AH126</f>
        <v>14000</v>
      </c>
      <c r="Z159" s="53">
        <f>AJ126</f>
        <v>15000</v>
      </c>
      <c r="AB159" s="53"/>
    </row>
    <row r="160" spans="8:28" s="8" customFormat="1" ht="12.75">
      <c r="H160" s="46"/>
      <c r="L160" s="193"/>
      <c r="M160" s="117"/>
      <c r="N160" s="193"/>
      <c r="P160" s="53"/>
      <c r="R160" s="53"/>
      <c r="T160" s="53"/>
      <c r="U160" s="53"/>
      <c r="V160" s="53"/>
      <c r="X160" s="53"/>
      <c r="Z160" s="53"/>
      <c r="AB160" s="53"/>
    </row>
    <row r="161" spans="8:28" s="8" customFormat="1" ht="12.75">
      <c r="H161" s="46" t="s">
        <v>115</v>
      </c>
      <c r="L161" s="193"/>
      <c r="M161" s="117"/>
      <c r="N161" s="193"/>
      <c r="P161" s="53"/>
      <c r="R161" s="53"/>
      <c r="T161" s="53"/>
      <c r="U161" s="53"/>
      <c r="V161" s="53"/>
      <c r="X161" s="53"/>
      <c r="Z161" s="53"/>
      <c r="AB161" s="53"/>
    </row>
    <row r="162" spans="9:13" ht="10.5">
      <c r="I162" s="7"/>
      <c r="M162" s="117"/>
    </row>
    <row r="163" spans="6:28" s="8" customFormat="1" ht="12.75" customHeight="1">
      <c r="F163" s="39" t="s">
        <v>113</v>
      </c>
      <c r="G163" s="28"/>
      <c r="H163" s="203"/>
      <c r="I163" s="203"/>
      <c r="J163" s="203"/>
      <c r="K163" s="203"/>
      <c r="L163" s="28"/>
      <c r="M163" s="243"/>
      <c r="N163" s="28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3:26" s="5" customFormat="1" ht="12.75">
      <c r="M164" s="134"/>
      <c r="N164" s="35"/>
      <c r="O164" s="35"/>
      <c r="P164" s="256" t="s">
        <v>20</v>
      </c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</row>
    <row r="165" spans="10:27" s="5" customFormat="1" ht="12.75">
      <c r="J165" s="31"/>
      <c r="K165" s="31"/>
      <c r="L165" s="196"/>
      <c r="M165" s="197"/>
      <c r="N165" s="196"/>
      <c r="O165" s="198"/>
      <c r="P165" s="201"/>
      <c r="Q165" s="37"/>
      <c r="R165" s="204">
        <v>0.17</v>
      </c>
      <c r="S165" s="33"/>
      <c r="T165" s="204">
        <f>R165+0.02</f>
        <v>0.19</v>
      </c>
      <c r="U165" s="33"/>
      <c r="V165" s="204">
        <f>T165+0.02</f>
        <v>0.21</v>
      </c>
      <c r="W165" s="33"/>
      <c r="X165" s="204">
        <f>V165+0.02</f>
        <v>0.22999999999999998</v>
      </c>
      <c r="Y165" s="33"/>
      <c r="Z165" s="204">
        <f>X165+0.02</f>
        <v>0.24999999999999997</v>
      </c>
      <c r="AA165" s="37"/>
    </row>
    <row r="166" spans="10:27" s="5" customFormat="1" ht="12.75">
      <c r="J166" s="199"/>
      <c r="K166" s="31"/>
      <c r="L166" s="90"/>
      <c r="M166" s="200"/>
      <c r="N166" s="90"/>
      <c r="O166" s="97"/>
      <c r="P166" s="202">
        <v>9</v>
      </c>
      <c r="Q166" s="95"/>
      <c r="R166" s="85">
        <f>($R$156/(1+R$165))+($T$156/((1+R$165)^2))+($V$156/((1+R$165)^3))+($X$156/((1+R$165)^4))+($Z$156/((1+R$165)^5))+(($Z$157*P166)/((1+R$165)^5))</f>
        <v>335126.31549895473</v>
      </c>
      <c r="S166" s="95"/>
      <c r="T166" s="85">
        <f>($R$156/(1+T$165))+($T$156/((1+T$165)^2))+($V$156/((1+T$165)^3))+($X$156/((1+T$165)^4))+($Z$156/((1+T$165)^5))+(($Z$157*P166)/((1+T$165)^5))</f>
        <v>306151.813025913</v>
      </c>
      <c r="U166" s="95"/>
      <c r="V166" s="85">
        <f>($R$156/(1+V$165))+($T$156/((1+V$165)^2))+($V$156/((1+V$165)^3))+($X$156/((1+V$165)^4))+($Z$156/((1+V$165)^5))+(($Z$157*P166)/((1+V$165)^5))</f>
        <v>279975.157198459</v>
      </c>
      <c r="W166" s="85"/>
      <c r="X166" s="85">
        <f>($R$156/(1+X$165))+($T$156/((1+X$165)^2))+($V$156/((1+X$165)^3))+($X$156/((1+X$165)^4))+($Z$156/((1+X$165)^5))+(($Z$157*P166)/((1+X$165)^5))</f>
        <v>256288.37772778684</v>
      </c>
      <c r="Y166" s="38"/>
      <c r="Z166" s="85">
        <f>($R$156/(1+Z$165))+($T$156/((1+Z$165)^2))+($V$156/((1+Z$165)^3))+($X$156/((1+Z$165)^4))+($Z$156/((1+Z$165)^5))+(($Z$157*P166)/((1+Z$165)^5))</f>
        <v>234821.59430655872</v>
      </c>
      <c r="AA166" s="38"/>
    </row>
    <row r="167" spans="10:27" s="5" customFormat="1" ht="12.75">
      <c r="J167" s="199"/>
      <c r="K167" s="31"/>
      <c r="L167" s="90"/>
      <c r="M167" s="200"/>
      <c r="N167" s="90"/>
      <c r="O167" s="97"/>
      <c r="P167" s="202">
        <f>P166+2</f>
        <v>11</v>
      </c>
      <c r="Q167" s="97"/>
      <c r="R167" s="85">
        <f>($R$156/(1+R$165))+($T$156/((1+R$165)^2))+($V$156/((1+R$165)^3))+($X$156/((1+R$165)^4))+($Z$156/((1+R$165)^5))+(($Z$157*P167)/((1+R$165)^5))</f>
        <v>406058.06077801314</v>
      </c>
      <c r="S167" s="97"/>
      <c r="T167" s="86">
        <f>($R$156/(1+T$165))+($T$156/((1+T$165)^2))+($V$156/((1+T$165)^3))+($X$156/((1+T$165)^4))+($Z$156/((1+T$165)^5))+(($Z$157*P167)/((1+T$165)^5))</f>
        <v>371319.92629390245</v>
      </c>
      <c r="U167" s="96"/>
      <c r="V167" s="87">
        <f>($R$156/(1+V$165))+($T$156/((1+V$165)^2))+($V$156/((1+V$165)^3))+($X$156/((1+V$165)^4))+($Z$156/((1+V$165)^5))+(($Z$157*P167)/((1+V$165)^5))</f>
        <v>339932.60015902517</v>
      </c>
      <c r="W167" s="87"/>
      <c r="X167" s="88">
        <f>($R$156/(1+X$165))+($T$156/((1+X$165)^2))+($V$156/((1+X$165)^3))+($X$156/((1+X$165)^4))+($Z$156/((1+X$165)^5))+(($Z$157*P167)/((1+X$165)^5))</f>
        <v>311527.19831948803</v>
      </c>
      <c r="Y167" s="42"/>
      <c r="Z167" s="85">
        <f>($R$156/(1+Z$165))+($T$156/((1+Z$165)^2))+($V$156/((1+Z$165)^3))+($X$156/((1+Z$165)^4))+($Z$156/((1+Z$165)^5))+(($Z$157*P167)/((1+Z$165)^5))</f>
        <v>285780.47609228175</v>
      </c>
      <c r="AA167" s="42"/>
    </row>
    <row r="168" spans="10:27" s="5" customFormat="1" ht="12.75">
      <c r="J168" s="46" t="s">
        <v>112</v>
      </c>
      <c r="K168" s="31"/>
      <c r="M168" s="200"/>
      <c r="O168" s="97"/>
      <c r="P168" s="202">
        <f>P167+2</f>
        <v>13</v>
      </c>
      <c r="Q168" s="97"/>
      <c r="R168" s="85">
        <f>($R$156/(1+R$165))+($T$156/((1+R$165)^2))+($V$156/((1+R$165)^3))+($X$156/((1+R$165)^4))+($Z$156/((1+R$165)^5))+(($Z$157*P168)/((1+R$165)^5))</f>
        <v>476989.8060570716</v>
      </c>
      <c r="S168" s="97"/>
      <c r="T168" s="89">
        <f>($R$156/(1+T$165))+($T$156/((1+T$165)^2))+($V$156/((1+T$165)^3))+($X$156/((1+T$165)^4))+($Z$156/((1+T$165)^5))+(($Z$157*P168)/((1+T$165)^5))</f>
        <v>436488.0395618919</v>
      </c>
      <c r="U168" s="97"/>
      <c r="V168" s="90">
        <f>($R$156/(1+V$165))+($T$156/((1+V$165)^2))+($V$156/((1+V$165)^3))+($X$156/((1+V$165)^4))+($Z$156/((1+V$165)^5))+(($Z$157*P168)/((1+V$165)^5))</f>
        <v>399890.04311959137</v>
      </c>
      <c r="W168" s="90"/>
      <c r="X168" s="91">
        <f>($R$156/(1+X$165))+($T$156/((1+X$165)^2))+($V$156/((1+X$165)^3))+($X$156/((1+X$165)^4))+($Z$156/((1+X$165)^5))+(($Z$157*P168)/((1+X$165)^5))</f>
        <v>366766.0189111893</v>
      </c>
      <c r="Y168" s="42"/>
      <c r="Z168" s="85">
        <f>($R$156/(1+Z$165))+($T$156/((1+Z$165)^2))+($V$156/((1+Z$165)^3))+($X$156/((1+Z$165)^4))+($Z$156/((1+Z$165)^5))+(($Z$157*P168)/((1+Z$165)^5))</f>
        <v>336739.35787800484</v>
      </c>
      <c r="AA168" s="42"/>
    </row>
    <row r="169" spans="10:27" s="5" customFormat="1" ht="12.75">
      <c r="J169" s="199"/>
      <c r="K169" s="31"/>
      <c r="L169" s="90"/>
      <c r="M169" s="200"/>
      <c r="N169" s="90"/>
      <c r="O169" s="97"/>
      <c r="P169" s="202">
        <f>P168+2</f>
        <v>15</v>
      </c>
      <c r="Q169" s="97"/>
      <c r="R169" s="85">
        <f>($R$156/(1+R$165))+($T$156/((1+R$165)^2))+($V$156/((1+R$165)^3))+($X$156/((1+R$165)^4))+($Z$156/((1+R$165)^5))+(($Z$157*P169)/((1+R$165)^5))</f>
        <v>547921.5513361299</v>
      </c>
      <c r="S169" s="97"/>
      <c r="T169" s="92">
        <f>($R$156/(1+T$165))+($T$156/((1+T$165)^2))+($V$156/((1+T$165)^3))+($X$156/((1+T$165)^4))+($Z$156/((1+T$165)^5))+(($Z$157*P169)/((1+T$165)^5))</f>
        <v>501656.1528298813</v>
      </c>
      <c r="U169" s="98"/>
      <c r="V169" s="93">
        <f>($R$156/(1+V$165))+($T$156/((1+V$165)^2))+($V$156/((1+V$165)^3))+($X$156/((1+V$165)^4))+($Z$156/((1+V$165)^5))+(($Z$157*P169)/((1+V$165)^5))</f>
        <v>459847.4860801575</v>
      </c>
      <c r="W169" s="93"/>
      <c r="X169" s="94">
        <f>($R$156/(1+X$165))+($T$156/((1+X$165)^2))+($V$156/((1+X$165)^3))+($X$156/((1+X$165)^4))+($Z$156/((1+X$165)^5))+(($Z$157*P169)/((1+X$165)^5))</f>
        <v>422004.8395028905</v>
      </c>
      <c r="Y169" s="42"/>
      <c r="Z169" s="85">
        <f>($R$156/(1+Z$165))+($T$156/((1+Z$165)^2))+($V$156/((1+Z$165)^3))+($X$156/((1+Z$165)^4))+($Z$156/((1+Z$165)^5))+(($Z$157*P169)/((1+Z$165)^5))</f>
        <v>387698.2396637279</v>
      </c>
      <c r="AA169" s="42"/>
    </row>
    <row r="170" spans="6:27" s="5" customFormat="1" ht="12.75">
      <c r="F170" s="8"/>
      <c r="J170" s="199"/>
      <c r="K170" s="31"/>
      <c r="L170" s="90"/>
      <c r="M170" s="200"/>
      <c r="N170" s="90"/>
      <c r="O170" s="97"/>
      <c r="P170" s="202">
        <f>P169+2</f>
        <v>17</v>
      </c>
      <c r="Q170" s="95"/>
      <c r="R170" s="253">
        <f>($R$156/(1+R$165))+($T$156/((1+R$165)^2))+($V$156/((1+R$165)^3))+($X$156/((1+R$165)^4))+($Z$156/((1+R$165)^5))+(($Z$157*P170)/((1+R$165)^5))</f>
        <v>618853.2966151884</v>
      </c>
      <c r="S170" s="95"/>
      <c r="T170" s="85">
        <f>($R$156/(1+T$165))+($T$156/((1+T$165)^2))+($V$156/((1+T$165)^3))+($X$156/((1+T$165)^4))+($Z$156/((1+T$165)^5))+(($Z$157*P170)/((1+T$165)^5))</f>
        <v>566824.2660978708</v>
      </c>
      <c r="U170" s="95"/>
      <c r="V170" s="85">
        <f>($R$156/(1+V$165))+($T$156/((1+V$165)^2))+($V$156/((1+V$165)^3))+($X$156/((1+V$165)^4))+($Z$156/((1+V$165)^5))+(($Z$157*P170)/((1+V$165)^5))</f>
        <v>519804.9290407238</v>
      </c>
      <c r="W170" s="85"/>
      <c r="X170" s="85">
        <f>($R$156/(1+X$165))+($T$156/((1+X$165)^2))+($V$156/((1+X$165)^3))+($X$156/((1+X$165)^4))+($Z$156/((1+X$165)^5))+(($Z$157*P170)/((1+X$165)^5))</f>
        <v>477243.6600945918</v>
      </c>
      <c r="Y170" s="38"/>
      <c r="Z170" s="85">
        <f>($R$156/(1+Z$165))+($T$156/((1+Z$165)^2))+($V$156/((1+Z$165)^3))+($X$156/((1+Z$165)^4))+($Z$156/((1+Z$165)^5))+(($Z$157*P170)/((1+Z$165)^5))</f>
        <v>438657.121449451</v>
      </c>
      <c r="AA170" s="38"/>
    </row>
    <row r="171" spans="6:27" s="5" customFormat="1" ht="12.75">
      <c r="F171" s="8"/>
      <c r="J171" s="199"/>
      <c r="K171" s="31"/>
      <c r="L171" s="90"/>
      <c r="M171" s="200"/>
      <c r="N171" s="90"/>
      <c r="O171" s="32" t="s">
        <v>21</v>
      </c>
      <c r="Q171" s="95"/>
      <c r="R171" s="85"/>
      <c r="S171" s="95"/>
      <c r="T171" s="85"/>
      <c r="U171" s="95"/>
      <c r="V171" s="43">
        <f>AVERAGE(T167:X169)</f>
        <v>401048.03386422415</v>
      </c>
      <c r="W171" s="85"/>
      <c r="X171" s="85"/>
      <c r="Y171" s="38"/>
      <c r="Z171" s="85"/>
      <c r="AA171" s="38"/>
    </row>
    <row r="172" spans="6:23" s="5" customFormat="1" ht="12.75">
      <c r="F172" s="8"/>
      <c r="M172" s="135"/>
      <c r="N172" s="32"/>
      <c r="O172" s="32" t="s">
        <v>22</v>
      </c>
      <c r="Q172" s="32"/>
      <c r="R172" s="32"/>
      <c r="S172" s="32"/>
      <c r="T172" s="32"/>
      <c r="U172" s="32"/>
      <c r="V172" s="68">
        <f>V171/P159</f>
        <v>39.46643381939372</v>
      </c>
      <c r="W172" s="43"/>
    </row>
    <row r="173" spans="13:24" s="8" customFormat="1" ht="12.75">
      <c r="M173" s="135"/>
      <c r="N173" s="32"/>
      <c r="O173" s="32"/>
      <c r="P173" s="32"/>
      <c r="Q173" s="32"/>
      <c r="R173" s="32"/>
      <c r="S173" s="32"/>
      <c r="T173" s="32"/>
      <c r="U173" s="32"/>
      <c r="W173" s="138"/>
      <c r="X173" s="8" t="s">
        <v>10</v>
      </c>
    </row>
    <row r="174" spans="6:28" s="8" customFormat="1" ht="12.75" customHeight="1">
      <c r="F174" s="39" t="s">
        <v>116</v>
      </c>
      <c r="G174" s="28"/>
      <c r="H174" s="203"/>
      <c r="I174" s="203"/>
      <c r="J174" s="203"/>
      <c r="K174" s="203"/>
      <c r="L174" s="28"/>
      <c r="M174" s="243"/>
      <c r="N174" s="28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3:27" s="5" customFormat="1" ht="12.75">
      <c r="M175" s="134"/>
      <c r="N175" s="35"/>
      <c r="O175" s="35"/>
      <c r="P175" s="256" t="s">
        <v>20</v>
      </c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</row>
    <row r="176" spans="10:27" s="5" customFormat="1" ht="12.75">
      <c r="J176" s="31"/>
      <c r="K176" s="31"/>
      <c r="L176" s="196"/>
      <c r="M176" s="197"/>
      <c r="N176" s="196"/>
      <c r="O176" s="198"/>
      <c r="P176" s="201"/>
      <c r="Q176" s="37"/>
      <c r="R176" s="36">
        <v>0.17</v>
      </c>
      <c r="S176" s="37"/>
      <c r="T176" s="36">
        <f>R176+0.02</f>
        <v>0.19</v>
      </c>
      <c r="U176" s="37"/>
      <c r="V176" s="36">
        <f>T176+0.02</f>
        <v>0.21</v>
      </c>
      <c r="W176" s="37"/>
      <c r="X176" s="36">
        <f>V176+0.02</f>
        <v>0.22999999999999998</v>
      </c>
      <c r="Y176" s="37"/>
      <c r="Z176" s="36">
        <f>X176+0.02</f>
        <v>0.24999999999999997</v>
      </c>
      <c r="AA176" s="37"/>
    </row>
    <row r="177" spans="10:27" s="5" customFormat="1" ht="12.75">
      <c r="J177" s="199"/>
      <c r="K177" s="31"/>
      <c r="L177" s="90"/>
      <c r="M177" s="200"/>
      <c r="N177" s="90"/>
      <c r="O177" s="97"/>
      <c r="P177" s="202">
        <v>9</v>
      </c>
      <c r="Q177" s="95"/>
      <c r="R177" s="85">
        <f>(($Z$157*P177)/((1+R$176)^5))</f>
        <v>319192.853755763</v>
      </c>
      <c r="S177" s="95"/>
      <c r="T177" s="85">
        <f>(($Z$157*$P177)/((1+T$176)^5))</f>
        <v>293256.50970595254</v>
      </c>
      <c r="U177" s="85">
        <f>(($Z$157*S177)/((1+U$165)^5))</f>
        <v>0</v>
      </c>
      <c r="V177" s="85">
        <f>(($Z$157*$P177)/((1+V$176)^5))</f>
        <v>269808.4933225479</v>
      </c>
      <c r="W177" s="85">
        <f>(($Z$157*$P177)/((1+W$165)^5))</f>
        <v>699813.7452262996</v>
      </c>
      <c r="X177" s="85">
        <f>(($Z$157*$P177)/((1+X$176)^5))</f>
        <v>248574.69266265555</v>
      </c>
      <c r="Y177" s="85">
        <f>(($Z$157*$P177)/((1+Y$165)^5))</f>
        <v>699813.7452262996</v>
      </c>
      <c r="Z177" s="85">
        <f>(($Z$157*$P177)/((1+Z$176)^5))</f>
        <v>229314.96803575387</v>
      </c>
      <c r="AA177" s="38"/>
    </row>
    <row r="178" spans="10:27" s="5" customFormat="1" ht="12.75">
      <c r="J178" s="199"/>
      <c r="K178" s="31"/>
      <c r="L178" s="90"/>
      <c r="M178" s="200"/>
      <c r="N178" s="90"/>
      <c r="O178" s="97"/>
      <c r="P178" s="202">
        <f>P177+2</f>
        <v>11</v>
      </c>
      <c r="Q178" s="97"/>
      <c r="R178" s="85">
        <f>(($Z$157*P178)/((1+R$176)^5))</f>
        <v>390124.5990348214</v>
      </c>
      <c r="S178" s="85">
        <f>(($Z$157*Q178)/((1+S$165)^5))</f>
        <v>0</v>
      </c>
      <c r="T178" s="86">
        <f>(($Z$157*$P178)/((1+T$176)^5))</f>
        <v>358424.62297394197</v>
      </c>
      <c r="U178" s="87">
        <f>(($Z$157*$P178)/((1+U$165)^5))</f>
        <v>855327.9108321439</v>
      </c>
      <c r="V178" s="87">
        <f>(($Z$157*$P178)/((1+V$176)^5))</f>
        <v>329765.936283114</v>
      </c>
      <c r="W178" s="87">
        <f>(($Z$157*$P178)/((1+W$165)^5))</f>
        <v>855327.9108321439</v>
      </c>
      <c r="X178" s="88">
        <f>(($Z$157*$P178)/((1+X$176)^5))</f>
        <v>303813.51325435675</v>
      </c>
      <c r="Y178" s="85">
        <f>(($Z$157*$P178)/((1+Y$165)^5))</f>
        <v>855327.9108321439</v>
      </c>
      <c r="Z178" s="85">
        <f>(($Z$157*$P178)/((1+Z$176)^5))</f>
        <v>280273.8498214769</v>
      </c>
      <c r="AA178" s="42"/>
    </row>
    <row r="179" spans="10:27" s="5" customFormat="1" ht="12.75">
      <c r="J179" s="46" t="s">
        <v>112</v>
      </c>
      <c r="K179" s="31"/>
      <c r="M179" s="200"/>
      <c r="O179" s="97"/>
      <c r="P179" s="202">
        <f>P178+2</f>
        <v>13</v>
      </c>
      <c r="Q179" s="97"/>
      <c r="R179" s="85">
        <f>(($Z$157*P179)/((1+R$176)^5))</f>
        <v>461056.34431387985</v>
      </c>
      <c r="S179" s="85">
        <f>(($Z$157*Q179)/((1+S$165)^5))</f>
        <v>0</v>
      </c>
      <c r="T179" s="89">
        <f>(($Z$157*$P179)/((1+T$176)^5))</f>
        <v>423592.73624193144</v>
      </c>
      <c r="U179" s="90">
        <f>(($Z$157*S179)/((1+U$165)^5))</f>
        <v>0</v>
      </c>
      <c r="V179" s="90">
        <f>(($Z$157*$P179)/((1+V$176)^5))</f>
        <v>389723.3792436802</v>
      </c>
      <c r="W179" s="90">
        <f>(($Z$157*U179)/((1+W$165)^5))</f>
        <v>0</v>
      </c>
      <c r="X179" s="91">
        <f>(($Z$157*$P179)/((1+X$176)^5))</f>
        <v>359052.333846058</v>
      </c>
      <c r="Y179" s="85">
        <f>(($Z$157*$P179)/((1+Y$165)^5))</f>
        <v>1010842.0764379883</v>
      </c>
      <c r="Z179" s="85">
        <f>(($Z$157*$P179)/((1+Z$176)^5))</f>
        <v>331232.7316072</v>
      </c>
      <c r="AA179" s="42"/>
    </row>
    <row r="180" spans="10:27" s="5" customFormat="1" ht="12.75">
      <c r="J180" s="199"/>
      <c r="K180" s="31"/>
      <c r="L180" s="90"/>
      <c r="M180" s="200"/>
      <c r="N180" s="90"/>
      <c r="O180" s="97"/>
      <c r="P180" s="202">
        <f>P179+2</f>
        <v>15</v>
      </c>
      <c r="Q180" s="97"/>
      <c r="R180" s="85">
        <f>(($Z$157*P180)/((1+R$176)^5))</f>
        <v>531988.0895929382</v>
      </c>
      <c r="S180" s="85">
        <f>(($Z$157*Q180)/((1+S$165)^5))</f>
        <v>0</v>
      </c>
      <c r="T180" s="92">
        <f>(($Z$157*$P180)/((1+T$176)^5))</f>
        <v>488760.8495099208</v>
      </c>
      <c r="U180" s="93">
        <f>(($Z$157*S180)/((1+U$165)^5))</f>
        <v>0</v>
      </c>
      <c r="V180" s="93">
        <f>(($Z$157*$P180)/((1+V$176)^5))</f>
        <v>449680.82220424636</v>
      </c>
      <c r="W180" s="93">
        <f>(($Z$157*U180)/((1+W$165)^5))</f>
        <v>0</v>
      </c>
      <c r="X180" s="94">
        <f>(($Z$157*$P180)/((1+X$176)^5))</f>
        <v>414291.1544377592</v>
      </c>
      <c r="Y180" s="85">
        <f>(($Z$157*$P180)/((1+Y$165)^5))</f>
        <v>1166356.2420438325</v>
      </c>
      <c r="Z180" s="85">
        <f>(($Z$157*$P180)/((1+Z$176)^5))</f>
        <v>382191.613392923</v>
      </c>
      <c r="AA180" s="42"/>
    </row>
    <row r="181" spans="6:27" s="5" customFormat="1" ht="12.75">
      <c r="F181" s="8"/>
      <c r="J181" s="199"/>
      <c r="K181" s="31"/>
      <c r="L181" s="90"/>
      <c r="M181" s="200"/>
      <c r="N181" s="90"/>
      <c r="O181" s="97"/>
      <c r="P181" s="202">
        <f>P180+2</f>
        <v>17</v>
      </c>
      <c r="Q181" s="95"/>
      <c r="R181" s="85">
        <f>(($Z$157*P181)/((1+R$176)^5))</f>
        <v>602919.8348719967</v>
      </c>
      <c r="S181" s="85">
        <f>(($Z$157*Q181)/((1+S$165)^5))</f>
        <v>0</v>
      </c>
      <c r="T181" s="85">
        <f>(($Z$157*$P181)/((1+T$176)^5))</f>
        <v>553928.9627779103</v>
      </c>
      <c r="U181" s="85">
        <f>(($Z$157*S181)/((1+U$165)^5))</f>
        <v>0</v>
      </c>
      <c r="V181" s="85">
        <f>(($Z$157*$P181)/((1+V$176)^5))</f>
        <v>509638.2651648126</v>
      </c>
      <c r="W181" s="85">
        <f>(($Z$157*U181)/((1+W$165)^5))</f>
        <v>0</v>
      </c>
      <c r="X181" s="85">
        <f>(($Z$157*$P181)/((1+X$176)^5))</f>
        <v>469529.9750294605</v>
      </c>
      <c r="Y181" s="85">
        <f>(($Z$157*$P181)/((1+Y$165)^5))</f>
        <v>1321870.407649677</v>
      </c>
      <c r="Z181" s="85">
        <f>(($Z$157*$P181)/((1+Z$176)^5))</f>
        <v>433150.4951786462</v>
      </c>
      <c r="AA181" s="38"/>
    </row>
    <row r="182" spans="6:27" s="5" customFormat="1" ht="12.75">
      <c r="F182" s="8"/>
      <c r="J182" s="199"/>
      <c r="K182" s="31"/>
      <c r="L182" s="90"/>
      <c r="M182" s="200"/>
      <c r="N182" s="90"/>
      <c r="O182" s="32" t="s">
        <v>21</v>
      </c>
      <c r="Q182" s="95"/>
      <c r="R182" s="85"/>
      <c r="S182" s="95"/>
      <c r="T182" s="85"/>
      <c r="U182" s="95"/>
      <c r="V182" s="43">
        <f>AVERAGE(T178:X180)</f>
        <v>348517.41131061973</v>
      </c>
      <c r="W182" s="85"/>
      <c r="X182" s="85"/>
      <c r="Y182" s="38"/>
      <c r="Z182" s="85"/>
      <c r="AA182" s="38"/>
    </row>
    <row r="183" spans="6:23" s="5" customFormat="1" ht="12.75">
      <c r="F183" s="8"/>
      <c r="M183" s="135"/>
      <c r="N183" s="32"/>
      <c r="O183" s="32" t="s">
        <v>22</v>
      </c>
      <c r="Q183" s="32"/>
      <c r="R183" s="32"/>
      <c r="S183" s="32"/>
      <c r="T183" s="32"/>
      <c r="U183" s="32"/>
      <c r="V183" s="68">
        <f>V182/P159</f>
        <v>34.296987360505796</v>
      </c>
      <c r="W183" s="43"/>
    </row>
    <row r="184" s="5" customFormat="1" ht="12.75">
      <c r="M184" s="117"/>
    </row>
    <row r="185" spans="6:28" s="8" customFormat="1" ht="12.75" customHeight="1">
      <c r="F185" s="39" t="s">
        <v>117</v>
      </c>
      <c r="G185" s="28"/>
      <c r="H185" s="203"/>
      <c r="I185" s="203"/>
      <c r="J185" s="203"/>
      <c r="K185" s="203"/>
      <c r="L185" s="28"/>
      <c r="M185" s="243"/>
      <c r="N185" s="28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3:27" s="5" customFormat="1" ht="12.75">
      <c r="M186" s="134"/>
      <c r="N186" s="35"/>
      <c r="O186" s="35"/>
      <c r="P186" s="256" t="s">
        <v>20</v>
      </c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</row>
    <row r="187" spans="10:27" s="5" customFormat="1" ht="12.75">
      <c r="J187" s="31"/>
      <c r="K187" s="31"/>
      <c r="L187" s="196"/>
      <c r="M187" s="197"/>
      <c r="N187" s="196"/>
      <c r="O187" s="198"/>
      <c r="P187" s="201"/>
      <c r="Q187" s="37"/>
      <c r="R187" s="36">
        <v>0.17</v>
      </c>
      <c r="S187" s="37"/>
      <c r="T187" s="36">
        <f>R187+0.02</f>
        <v>0.19</v>
      </c>
      <c r="U187" s="37"/>
      <c r="V187" s="36">
        <f>T187+0.02</f>
        <v>0.21</v>
      </c>
      <c r="W187" s="37"/>
      <c r="X187" s="36">
        <f>V187+0.02</f>
        <v>0.22999999999999998</v>
      </c>
      <c r="Y187" s="37"/>
      <c r="Z187" s="36">
        <f>X187+0.02</f>
        <v>0.24999999999999997</v>
      </c>
      <c r="AA187" s="37"/>
    </row>
    <row r="188" spans="10:27" s="5" customFormat="1" ht="12.75">
      <c r="J188" s="199"/>
      <c r="K188" s="31"/>
      <c r="L188" s="90"/>
      <c r="M188" s="200"/>
      <c r="N188" s="90"/>
      <c r="O188" s="97"/>
      <c r="P188" s="202">
        <v>4</v>
      </c>
      <c r="Q188" s="95"/>
      <c r="R188" s="85">
        <f>(($Z$153*$P188)/((1+R$187)^5))</f>
        <v>214841.27493188225</v>
      </c>
      <c r="S188" s="95"/>
      <c r="T188" s="85">
        <f>(($Z$153*$P188)/((1+T$187)^5))</f>
        <v>197384.12588493995</v>
      </c>
      <c r="U188" s="85">
        <f>(($Z$153*$P188)/((1+U$165)^5))</f>
        <v>471028.3312116887</v>
      </c>
      <c r="V188" s="85">
        <f>(($Z$153*$P188)/((1+V$187)^5))</f>
        <v>181601.81222985746</v>
      </c>
      <c r="W188" s="85">
        <f>(($Z$153*$P188)/((1+W$165)^5))</f>
        <v>471028.3312116887</v>
      </c>
      <c r="X188" s="85">
        <f>(($Z$153*$P188)/((1+X$187)^5))</f>
        <v>167309.8356027387</v>
      </c>
      <c r="Y188" s="85">
        <f>(($Z$153*$P188)/((1+Y$165)^5))</f>
        <v>471028.3312116887</v>
      </c>
      <c r="Z188" s="85">
        <f>(($Z$153*$P188)/((1+Z$187)^5))</f>
        <v>154346.56357144614</v>
      </c>
      <c r="AA188" s="38"/>
    </row>
    <row r="189" spans="10:27" s="5" customFormat="1" ht="12.75">
      <c r="J189" s="199"/>
      <c r="K189" s="31"/>
      <c r="L189" s="90"/>
      <c r="M189" s="200"/>
      <c r="N189" s="90"/>
      <c r="O189" s="97"/>
      <c r="P189" s="202">
        <f>P188+1</f>
        <v>5</v>
      </c>
      <c r="Q189" s="97"/>
      <c r="R189" s="85">
        <f>(($Z$153*$P189)/((1+R$187)^5))</f>
        <v>268551.59366485284</v>
      </c>
      <c r="S189" s="95"/>
      <c r="T189" s="86">
        <f>(($Z$153*$P189)/((1+T$187)^5))</f>
        <v>246730.15735617495</v>
      </c>
      <c r="U189" s="87">
        <f>(($Z$153*$P189)/((1+U$165)^5))</f>
        <v>588785.4140146109</v>
      </c>
      <c r="V189" s="87">
        <f>(($Z$153*$P189)/((1+V$187)^5))</f>
        <v>227002.26528732185</v>
      </c>
      <c r="W189" s="87">
        <f>(($Z$153*$P189)/((1+W$165)^5))</f>
        <v>588785.4140146109</v>
      </c>
      <c r="X189" s="88">
        <f>(($Z$153*$P189)/((1+X$187)^5))</f>
        <v>209137.29450342339</v>
      </c>
      <c r="Y189" s="85">
        <f>(($Z$153*$P189)/((1+Y$165)^5))</f>
        <v>588785.4140146109</v>
      </c>
      <c r="Z189" s="85">
        <f>(($Z$153*$P189)/((1+Z$187)^5))</f>
        <v>192933.2044643077</v>
      </c>
      <c r="AA189" s="42"/>
    </row>
    <row r="190" spans="9:27" s="5" customFormat="1" ht="12.75">
      <c r="I190" s="46" t="s">
        <v>118</v>
      </c>
      <c r="J190" s="46"/>
      <c r="K190" s="31"/>
      <c r="M190" s="200"/>
      <c r="O190" s="97"/>
      <c r="P190" s="202">
        <f>P189+1</f>
        <v>6</v>
      </c>
      <c r="Q190" s="97"/>
      <c r="R190" s="85">
        <f>(($Z$153*$P190)/((1+R$187)^5))</f>
        <v>322261.91239782335</v>
      </c>
      <c r="S190" s="95"/>
      <c r="T190" s="89">
        <f>(($Z$153*$P190)/((1+T$187)^5))</f>
        <v>296076.18882740993</v>
      </c>
      <c r="U190" s="90">
        <f>(($Z$153*$P190)/((1+U$165)^5))</f>
        <v>706542.496817533</v>
      </c>
      <c r="V190" s="90">
        <f>(($Z$153*$P190)/((1+V$187)^5))</f>
        <v>272402.7183447862</v>
      </c>
      <c r="W190" s="90">
        <f>(($Z$153*$P190)/((1+W$165)^5))</f>
        <v>706542.496817533</v>
      </c>
      <c r="X190" s="91">
        <f>(($Z$153*$P190)/((1+X$187)^5))</f>
        <v>250964.75340410802</v>
      </c>
      <c r="Y190" s="85">
        <f>(($Z$153*$P190)/((1+Y$165)^5))</f>
        <v>706542.496817533</v>
      </c>
      <c r="Z190" s="85">
        <f>(($Z$153*$P190)/((1+Z$187)^5))</f>
        <v>231519.84535716922</v>
      </c>
      <c r="AA190" s="42"/>
    </row>
    <row r="191" spans="10:27" s="5" customFormat="1" ht="12.75">
      <c r="J191" s="199"/>
      <c r="K191" s="31"/>
      <c r="L191" s="90"/>
      <c r="M191" s="200"/>
      <c r="N191" s="90"/>
      <c r="O191" s="97"/>
      <c r="P191" s="202">
        <f>P190+1</f>
        <v>7</v>
      </c>
      <c r="Q191" s="97"/>
      <c r="R191" s="85">
        <f>(($Z$153*$P191)/((1+R$187)^5))</f>
        <v>375972.2311307939</v>
      </c>
      <c r="S191" s="95"/>
      <c r="T191" s="92">
        <f>(($Z$153*$P191)/((1+T$187)^5))</f>
        <v>345422.22029864485</v>
      </c>
      <c r="U191" s="93">
        <f>(($Z$153*$P191)/((1+U$165)^5))</f>
        <v>824299.5796204552</v>
      </c>
      <c r="V191" s="93">
        <f>(($Z$153*$P191)/((1+V$187)^5))</f>
        <v>317803.17140225053</v>
      </c>
      <c r="W191" s="93">
        <f>(($Z$153*$P191)/((1+W$165)^5))</f>
        <v>824299.5796204552</v>
      </c>
      <c r="X191" s="94">
        <f>(($Z$153*$P191)/((1+X$187)^5))</f>
        <v>292792.21230479266</v>
      </c>
      <c r="Y191" s="85">
        <f>(($Z$153*$P191)/((1+Y$165)^5))</f>
        <v>824299.5796204552</v>
      </c>
      <c r="Z191" s="85">
        <f>(($Z$153*$P191)/((1+Z$187)^5))</f>
        <v>270106.48625003075</v>
      </c>
      <c r="AA191" s="42"/>
    </row>
    <row r="192" spans="6:27" s="5" customFormat="1" ht="12.75">
      <c r="F192" s="8"/>
      <c r="J192" s="199"/>
      <c r="K192" s="31"/>
      <c r="L192" s="90"/>
      <c r="M192" s="200"/>
      <c r="N192" s="90"/>
      <c r="O192" s="97"/>
      <c r="P192" s="202">
        <f>P191+1</f>
        <v>8</v>
      </c>
      <c r="Q192" s="95"/>
      <c r="R192" s="85">
        <f>(($Z$153*$P192)/((1+R$187)^5))</f>
        <v>429682.5498637645</v>
      </c>
      <c r="S192" s="95"/>
      <c r="T192" s="85">
        <f>(($Z$153*$P192)/((1+T$187)^5))</f>
        <v>394768.2517698799</v>
      </c>
      <c r="U192" s="85">
        <f>(($Z$153*$P192)/((1+U$165)^5))</f>
        <v>942056.6624233774</v>
      </c>
      <c r="V192" s="85">
        <f>(($Z$153*$P192)/((1+V$187)^5))</f>
        <v>363203.6244597149</v>
      </c>
      <c r="W192" s="85">
        <f>(($Z$153*$P192)/((1+W$165)^5))</f>
        <v>942056.6624233774</v>
      </c>
      <c r="X192" s="85">
        <f>(($Z$153*$P192)/((1+X$187)^5))</f>
        <v>334619.6712054774</v>
      </c>
      <c r="Y192" s="85">
        <f>(($Z$153*$P192)/((1+Y$165)^5))</f>
        <v>942056.6624233774</v>
      </c>
      <c r="Z192" s="85">
        <f>(($Z$153*$P192)/((1+Z$187)^5))</f>
        <v>308693.1271428923</v>
      </c>
      <c r="AA192" s="38"/>
    </row>
    <row r="193" spans="6:27" s="5" customFormat="1" ht="12.75">
      <c r="F193" s="8"/>
      <c r="J193" s="199"/>
      <c r="K193" s="31"/>
      <c r="L193" s="90"/>
      <c r="M193" s="200"/>
      <c r="N193" s="90"/>
      <c r="O193" s="32" t="s">
        <v>21</v>
      </c>
      <c r="Q193" s="95"/>
      <c r="R193" s="85"/>
      <c r="S193" s="95"/>
      <c r="T193" s="85"/>
      <c r="U193" s="95"/>
      <c r="V193" s="43">
        <f>AVERAGE(T189:X191)</f>
        <v>446505.730842274</v>
      </c>
      <c r="W193" s="85"/>
      <c r="X193" s="85"/>
      <c r="Y193" s="38"/>
      <c r="Z193" s="85"/>
      <c r="AA193" s="38"/>
    </row>
    <row r="194" spans="6:23" s="5" customFormat="1" ht="12.75">
      <c r="F194" s="8"/>
      <c r="M194" s="135"/>
      <c r="N194" s="32"/>
      <c r="O194" s="32" t="s">
        <v>22</v>
      </c>
      <c r="Q194" s="32"/>
      <c r="R194" s="32"/>
      <c r="S194" s="32"/>
      <c r="T194" s="32"/>
      <c r="U194" s="32"/>
      <c r="V194" s="68">
        <f>V193/P159</f>
        <v>43.93984607398076</v>
      </c>
      <c r="W194" s="43"/>
    </row>
    <row r="195" s="5" customFormat="1" ht="12.75">
      <c r="M195" s="117"/>
    </row>
    <row r="196" s="5" customFormat="1" ht="12.75">
      <c r="I196" s="117"/>
    </row>
    <row r="197" s="5" customFormat="1" ht="12.75">
      <c r="I197" s="117"/>
    </row>
    <row r="198" s="5" customFormat="1" ht="12.75">
      <c r="I198" s="117"/>
    </row>
    <row r="199" s="5" customFormat="1" ht="12.75">
      <c r="I199" s="117"/>
    </row>
    <row r="200" s="5" customFormat="1" ht="12.75">
      <c r="I200" s="117"/>
    </row>
    <row r="201" s="5" customFormat="1" ht="12.75">
      <c r="I201" s="117"/>
    </row>
    <row r="202" s="5" customFormat="1" ht="12.75">
      <c r="I202" s="117"/>
    </row>
    <row r="203" s="5" customFormat="1" ht="12.75">
      <c r="I203" s="117"/>
    </row>
    <row r="204" s="5" customFormat="1" ht="12.75">
      <c r="I204" s="117"/>
    </row>
    <row r="205" s="5" customFormat="1" ht="12.75">
      <c r="I205" s="117"/>
    </row>
    <row r="206" s="5" customFormat="1" ht="12.75">
      <c r="I206" s="117"/>
    </row>
    <row r="207" s="5" customFormat="1" ht="12.75">
      <c r="I207" s="117"/>
    </row>
    <row r="208" s="5" customFormat="1" ht="12.75">
      <c r="I208" s="117"/>
    </row>
    <row r="209" s="5" customFormat="1" ht="12.75">
      <c r="I209" s="117"/>
    </row>
    <row r="210" s="5" customFormat="1" ht="12.75">
      <c r="I210" s="117"/>
    </row>
    <row r="211" s="5" customFormat="1" ht="12.75">
      <c r="I211" s="117"/>
    </row>
    <row r="212" s="5" customFormat="1" ht="12.75">
      <c r="I212" s="117"/>
    </row>
    <row r="213" s="5" customFormat="1" ht="12.75">
      <c r="I213" s="117"/>
    </row>
    <row r="214" s="5" customFormat="1" ht="12.75">
      <c r="I214" s="117"/>
    </row>
    <row r="215" s="5" customFormat="1" ht="12.75">
      <c r="I215" s="117"/>
    </row>
    <row r="216" s="5" customFormat="1" ht="12.75">
      <c r="I216" s="117"/>
    </row>
    <row r="217" s="5" customFormat="1" ht="12.75">
      <c r="I217" s="117"/>
    </row>
    <row r="218" s="5" customFormat="1" ht="12.75">
      <c r="I218" s="117"/>
    </row>
    <row r="219" s="5" customFormat="1" ht="12.75">
      <c r="I219" s="117"/>
    </row>
    <row r="220" s="5" customFormat="1" ht="12.75">
      <c r="I220" s="117"/>
    </row>
    <row r="221" s="5" customFormat="1" ht="12.75">
      <c r="I221" s="117"/>
    </row>
    <row r="222" s="5" customFormat="1" ht="12.75">
      <c r="I222" s="117"/>
    </row>
    <row r="223" s="5" customFormat="1" ht="12.75">
      <c r="I223" s="117"/>
    </row>
    <row r="224" s="5" customFormat="1" ht="12.75">
      <c r="I224" s="117"/>
    </row>
    <row r="225" s="5" customFormat="1" ht="12.75">
      <c r="I225" s="117"/>
    </row>
    <row r="226" s="5" customFormat="1" ht="12.75">
      <c r="I226" s="117"/>
    </row>
    <row r="227" s="5" customFormat="1" ht="12.75">
      <c r="I227" s="117"/>
    </row>
    <row r="228" s="5" customFormat="1" ht="12.75">
      <c r="I228" s="117"/>
    </row>
    <row r="229" s="5" customFormat="1" ht="12.75">
      <c r="I229" s="117"/>
    </row>
    <row r="230" s="5" customFormat="1" ht="12.75">
      <c r="I230" s="117"/>
    </row>
    <row r="231" s="5" customFormat="1" ht="12.75">
      <c r="I231" s="117"/>
    </row>
    <row r="232" s="5" customFormat="1" ht="12.75">
      <c r="I232" s="117"/>
    </row>
    <row r="233" s="5" customFormat="1" ht="12.75">
      <c r="I233" s="117"/>
    </row>
    <row r="234" s="5" customFormat="1" ht="12.75">
      <c r="I234" s="117"/>
    </row>
    <row r="235" s="5" customFormat="1" ht="12.75">
      <c r="I235" s="117"/>
    </row>
    <row r="236" s="5" customFormat="1" ht="12.75">
      <c r="I236" s="117"/>
    </row>
    <row r="237" s="5" customFormat="1" ht="12.75">
      <c r="I237" s="117"/>
    </row>
    <row r="238" s="5" customFormat="1" ht="12.75">
      <c r="I238" s="117"/>
    </row>
    <row r="239" s="5" customFormat="1" ht="12.75">
      <c r="I239" s="117"/>
    </row>
    <row r="240" s="5" customFormat="1" ht="12.75">
      <c r="I240" s="117"/>
    </row>
    <row r="241" s="5" customFormat="1" ht="12.75">
      <c r="I241" s="117"/>
    </row>
    <row r="242" s="5" customFormat="1" ht="12.75">
      <c r="I242" s="117"/>
    </row>
    <row r="243" s="5" customFormat="1" ht="12.75">
      <c r="I243" s="117"/>
    </row>
    <row r="244" s="5" customFormat="1" ht="12.75">
      <c r="I244" s="117"/>
    </row>
    <row r="245" s="5" customFormat="1" ht="12.75">
      <c r="I245" s="117"/>
    </row>
    <row r="246" s="5" customFormat="1" ht="12.75">
      <c r="I246" s="117"/>
    </row>
    <row r="247" s="5" customFormat="1" ht="12.75">
      <c r="I247" s="117"/>
    </row>
    <row r="248" s="5" customFormat="1" ht="12.75">
      <c r="I248" s="117"/>
    </row>
    <row r="249" s="5" customFormat="1" ht="12.75">
      <c r="I249" s="117"/>
    </row>
    <row r="250" s="5" customFormat="1" ht="12.75">
      <c r="I250" s="117"/>
    </row>
    <row r="251" s="5" customFormat="1" ht="12.75">
      <c r="I251" s="117"/>
    </row>
    <row r="252" s="5" customFormat="1" ht="12.75">
      <c r="I252" s="117"/>
    </row>
    <row r="253" s="5" customFormat="1" ht="12.75">
      <c r="I253" s="117"/>
    </row>
    <row r="254" s="5" customFormat="1" ht="12.75">
      <c r="I254" s="117"/>
    </row>
    <row r="255" s="5" customFormat="1" ht="12.75">
      <c r="I255" s="117"/>
    </row>
    <row r="256" s="5" customFormat="1" ht="12.75">
      <c r="I256" s="117"/>
    </row>
    <row r="257" s="5" customFormat="1" ht="12.75">
      <c r="I257" s="117"/>
    </row>
    <row r="258" s="5" customFormat="1" ht="12.75">
      <c r="I258" s="117"/>
    </row>
    <row r="259" s="5" customFormat="1" ht="12.75">
      <c r="I259" s="117"/>
    </row>
    <row r="260" s="5" customFormat="1" ht="12.75">
      <c r="I260" s="117"/>
    </row>
    <row r="261" s="5" customFormat="1" ht="12.75">
      <c r="I261" s="117"/>
    </row>
    <row r="262" s="5" customFormat="1" ht="12.75">
      <c r="I262" s="117"/>
    </row>
    <row r="263" s="5" customFormat="1" ht="12.75">
      <c r="I263" s="117"/>
    </row>
    <row r="264" s="5" customFormat="1" ht="12.75">
      <c r="I264" s="117"/>
    </row>
    <row r="265" s="5" customFormat="1" ht="12.75">
      <c r="I265" s="117"/>
    </row>
    <row r="266" s="5" customFormat="1" ht="12.75">
      <c r="I266" s="117"/>
    </row>
    <row r="267" s="5" customFormat="1" ht="12.75">
      <c r="I267" s="117"/>
    </row>
    <row r="268" s="5" customFormat="1" ht="12.75">
      <c r="I268" s="117"/>
    </row>
    <row r="269" s="5" customFormat="1" ht="12.75">
      <c r="I269" s="117"/>
    </row>
    <row r="270" s="5" customFormat="1" ht="12.75">
      <c r="I270" s="117"/>
    </row>
    <row r="271" s="5" customFormat="1" ht="12.75">
      <c r="I271" s="117"/>
    </row>
    <row r="272" s="5" customFormat="1" ht="12.75">
      <c r="I272" s="117"/>
    </row>
    <row r="273" s="5" customFormat="1" ht="12.75">
      <c r="I273" s="117"/>
    </row>
    <row r="274" s="5" customFormat="1" ht="12.75">
      <c r="I274" s="117"/>
    </row>
    <row r="275" s="5" customFormat="1" ht="12.75">
      <c r="I275" s="117"/>
    </row>
    <row r="276" s="5" customFormat="1" ht="12.75">
      <c r="I276" s="117"/>
    </row>
    <row r="277" s="5" customFormat="1" ht="12.75">
      <c r="I277" s="117"/>
    </row>
    <row r="278" s="5" customFormat="1" ht="12.75">
      <c r="I278" s="117"/>
    </row>
    <row r="279" s="5" customFormat="1" ht="12.75">
      <c r="I279" s="117"/>
    </row>
    <row r="280" s="5" customFormat="1" ht="12.75">
      <c r="I280" s="117"/>
    </row>
    <row r="281" s="5" customFormat="1" ht="12.75">
      <c r="I281" s="117"/>
    </row>
    <row r="282" s="5" customFormat="1" ht="12.75">
      <c r="I282" s="117"/>
    </row>
    <row r="283" s="5" customFormat="1" ht="12.75">
      <c r="I283" s="117"/>
    </row>
    <row r="284" s="5" customFormat="1" ht="12.75">
      <c r="I284" s="117"/>
    </row>
    <row r="285" s="5" customFormat="1" ht="12.75">
      <c r="I285" s="117"/>
    </row>
    <row r="286" s="5" customFormat="1" ht="12.75">
      <c r="I286" s="117"/>
    </row>
    <row r="287" s="5" customFormat="1" ht="12.75">
      <c r="I287" s="117"/>
    </row>
    <row r="288" s="5" customFormat="1" ht="12.75">
      <c r="I288" s="117"/>
    </row>
    <row r="289" s="5" customFormat="1" ht="12.75">
      <c r="I289" s="117"/>
    </row>
    <row r="290" s="5" customFormat="1" ht="12.75">
      <c r="I290" s="117"/>
    </row>
    <row r="291" s="5" customFormat="1" ht="12.75">
      <c r="I291" s="117"/>
    </row>
    <row r="292" s="5" customFormat="1" ht="12.75">
      <c r="I292" s="117"/>
    </row>
    <row r="293" s="5" customFormat="1" ht="12.75">
      <c r="I293" s="117"/>
    </row>
    <row r="294" s="5" customFormat="1" ht="12.75">
      <c r="I294" s="117"/>
    </row>
    <row r="295" s="5" customFormat="1" ht="12.75">
      <c r="I295" s="117"/>
    </row>
    <row r="296" s="5" customFormat="1" ht="12.75">
      <c r="I296" s="117"/>
    </row>
    <row r="297" s="5" customFormat="1" ht="12.75">
      <c r="I297" s="117"/>
    </row>
    <row r="298" s="5" customFormat="1" ht="12.75">
      <c r="I298" s="117"/>
    </row>
    <row r="299" s="5" customFormat="1" ht="12.75">
      <c r="I299" s="117"/>
    </row>
    <row r="300" s="5" customFormat="1" ht="12.75">
      <c r="I300" s="117"/>
    </row>
    <row r="301" s="5" customFormat="1" ht="12.75">
      <c r="I301" s="117"/>
    </row>
    <row r="302" s="5" customFormat="1" ht="12.75">
      <c r="I302" s="117"/>
    </row>
    <row r="303" s="5" customFormat="1" ht="12.75">
      <c r="I303" s="117"/>
    </row>
    <row r="304" s="5" customFormat="1" ht="12.75">
      <c r="I304" s="117"/>
    </row>
    <row r="305" s="5" customFormat="1" ht="12.75">
      <c r="I305" s="117"/>
    </row>
    <row r="306" s="5" customFormat="1" ht="12.75">
      <c r="I306" s="117"/>
    </row>
    <row r="307" s="5" customFormat="1" ht="12.75">
      <c r="I307" s="117"/>
    </row>
    <row r="308" s="5" customFormat="1" ht="12.75">
      <c r="I308" s="117"/>
    </row>
    <row r="309" s="5" customFormat="1" ht="12.75">
      <c r="I309" s="117"/>
    </row>
    <row r="310" s="5" customFormat="1" ht="12.75">
      <c r="I310" s="117"/>
    </row>
    <row r="311" s="5" customFormat="1" ht="12.75">
      <c r="I311" s="117"/>
    </row>
    <row r="312" s="5" customFormat="1" ht="12.75">
      <c r="I312" s="117"/>
    </row>
    <row r="313" s="5" customFormat="1" ht="12.75">
      <c r="I313" s="117"/>
    </row>
    <row r="314" s="5" customFormat="1" ht="12.75">
      <c r="I314" s="117"/>
    </row>
    <row r="315" s="5" customFormat="1" ht="12.75">
      <c r="I315" s="117"/>
    </row>
    <row r="316" s="5" customFormat="1" ht="12.75">
      <c r="I316" s="117"/>
    </row>
    <row r="317" s="5" customFormat="1" ht="12.75">
      <c r="I317" s="117"/>
    </row>
    <row r="318" s="5" customFormat="1" ht="12.75">
      <c r="I318" s="117"/>
    </row>
    <row r="319" s="5" customFormat="1" ht="12.75">
      <c r="I319" s="117"/>
    </row>
    <row r="320" s="5" customFormat="1" ht="12.75">
      <c r="I320" s="117"/>
    </row>
    <row r="321" s="5" customFormat="1" ht="12.75">
      <c r="I321" s="117"/>
    </row>
    <row r="322" s="5" customFormat="1" ht="12.75">
      <c r="I322" s="117"/>
    </row>
    <row r="323" s="5" customFormat="1" ht="12.75">
      <c r="I323" s="117"/>
    </row>
    <row r="324" s="5" customFormat="1" ht="12.75">
      <c r="I324" s="117"/>
    </row>
    <row r="325" s="5" customFormat="1" ht="12.75">
      <c r="I325" s="117"/>
    </row>
    <row r="326" s="5" customFormat="1" ht="12.75">
      <c r="I326" s="117"/>
    </row>
    <row r="327" s="5" customFormat="1" ht="12.75">
      <c r="I327" s="117"/>
    </row>
    <row r="328" s="5" customFormat="1" ht="12.75">
      <c r="I328" s="117"/>
    </row>
    <row r="329" s="5" customFormat="1" ht="12.75">
      <c r="I329" s="117"/>
    </row>
    <row r="330" s="5" customFormat="1" ht="12.75">
      <c r="I330" s="117"/>
    </row>
    <row r="331" s="5" customFormat="1" ht="12.75">
      <c r="I331" s="117"/>
    </row>
    <row r="332" s="5" customFormat="1" ht="12.75">
      <c r="I332" s="117"/>
    </row>
    <row r="333" s="5" customFormat="1" ht="12.75">
      <c r="I333" s="117"/>
    </row>
    <row r="334" s="5" customFormat="1" ht="12.75">
      <c r="I334" s="117"/>
    </row>
    <row r="335" s="5" customFormat="1" ht="12.75">
      <c r="I335" s="117"/>
    </row>
    <row r="336" s="5" customFormat="1" ht="12.75">
      <c r="I336" s="117"/>
    </row>
    <row r="337" s="5" customFormat="1" ht="12.75">
      <c r="I337" s="117"/>
    </row>
    <row r="338" s="5" customFormat="1" ht="12.75">
      <c r="I338" s="117"/>
    </row>
    <row r="339" s="5" customFormat="1" ht="12.75">
      <c r="I339" s="117"/>
    </row>
    <row r="340" s="5" customFormat="1" ht="12.75">
      <c r="I340" s="117"/>
    </row>
    <row r="341" s="5" customFormat="1" ht="12.75">
      <c r="I341" s="117"/>
    </row>
    <row r="342" s="5" customFormat="1" ht="12.75">
      <c r="I342" s="117"/>
    </row>
    <row r="343" s="5" customFormat="1" ht="12.75">
      <c r="I343" s="117"/>
    </row>
    <row r="344" s="5" customFormat="1" ht="12.75">
      <c r="I344" s="117"/>
    </row>
    <row r="345" s="5" customFormat="1" ht="12.75">
      <c r="I345" s="117"/>
    </row>
    <row r="346" s="5" customFormat="1" ht="12.75">
      <c r="I346" s="117"/>
    </row>
    <row r="347" s="5" customFormat="1" ht="12.75">
      <c r="I347" s="117"/>
    </row>
    <row r="348" s="5" customFormat="1" ht="12.75">
      <c r="I348" s="117"/>
    </row>
    <row r="349" s="5" customFormat="1" ht="12.75">
      <c r="I349" s="117"/>
    </row>
    <row r="350" s="5" customFormat="1" ht="12.75">
      <c r="I350" s="117"/>
    </row>
    <row r="351" s="5" customFormat="1" ht="12.75">
      <c r="I351" s="117"/>
    </row>
    <row r="352" s="5" customFormat="1" ht="12.75">
      <c r="I352" s="117"/>
    </row>
    <row r="353" s="5" customFormat="1" ht="12.75">
      <c r="I353" s="117"/>
    </row>
    <row r="354" s="5" customFormat="1" ht="12.75">
      <c r="I354" s="117"/>
    </row>
    <row r="355" s="5" customFormat="1" ht="12.75">
      <c r="I355" s="117"/>
    </row>
    <row r="356" s="5" customFormat="1" ht="12.75">
      <c r="I356" s="117"/>
    </row>
    <row r="357" s="5" customFormat="1" ht="12.75">
      <c r="I357" s="117"/>
    </row>
    <row r="358" s="5" customFormat="1" ht="12.75">
      <c r="I358" s="117"/>
    </row>
    <row r="359" s="5" customFormat="1" ht="12.75">
      <c r="I359" s="117"/>
    </row>
    <row r="360" s="5" customFormat="1" ht="12.75">
      <c r="I360" s="117"/>
    </row>
    <row r="361" s="5" customFormat="1" ht="12.75">
      <c r="I361" s="117"/>
    </row>
    <row r="362" s="5" customFormat="1" ht="12.75">
      <c r="I362" s="117"/>
    </row>
    <row r="363" s="5" customFormat="1" ht="12.75">
      <c r="I363" s="117"/>
    </row>
    <row r="364" s="5" customFormat="1" ht="12.75">
      <c r="I364" s="117"/>
    </row>
    <row r="365" s="5" customFormat="1" ht="12.75">
      <c r="I365" s="117"/>
    </row>
    <row r="366" s="5" customFormat="1" ht="12.75">
      <c r="I366" s="117"/>
    </row>
    <row r="367" s="5" customFormat="1" ht="12.75">
      <c r="I367" s="117"/>
    </row>
    <row r="368" s="5" customFormat="1" ht="12.75">
      <c r="I368" s="117"/>
    </row>
    <row r="369" s="5" customFormat="1" ht="12.75">
      <c r="I369" s="117"/>
    </row>
    <row r="370" s="5" customFormat="1" ht="12.75">
      <c r="I370" s="117"/>
    </row>
    <row r="371" s="5" customFormat="1" ht="12.75">
      <c r="I371" s="117"/>
    </row>
    <row r="372" s="5" customFormat="1" ht="12.75">
      <c r="I372" s="117"/>
    </row>
    <row r="373" s="5" customFormat="1" ht="12.75">
      <c r="I373" s="117"/>
    </row>
    <row r="374" s="5" customFormat="1" ht="12.75">
      <c r="I374" s="117"/>
    </row>
    <row r="375" s="5" customFormat="1" ht="12.75">
      <c r="I375" s="117"/>
    </row>
    <row r="376" s="5" customFormat="1" ht="12.75">
      <c r="I376" s="117"/>
    </row>
    <row r="377" s="5" customFormat="1" ht="12.75">
      <c r="I377" s="117"/>
    </row>
    <row r="378" s="5" customFormat="1" ht="12.75">
      <c r="I378" s="117"/>
    </row>
    <row r="379" s="5" customFormat="1" ht="12.75">
      <c r="I379" s="117"/>
    </row>
    <row r="380" s="5" customFormat="1" ht="12.75">
      <c r="I380" s="117"/>
    </row>
    <row r="381" s="5" customFormat="1" ht="12.75">
      <c r="I381" s="117"/>
    </row>
    <row r="382" s="5" customFormat="1" ht="12.75">
      <c r="I382" s="117"/>
    </row>
    <row r="383" s="5" customFormat="1" ht="12.75">
      <c r="I383" s="117"/>
    </row>
    <row r="384" s="5" customFormat="1" ht="12.75">
      <c r="I384" s="117"/>
    </row>
    <row r="385" s="5" customFormat="1" ht="12.75">
      <c r="I385" s="117"/>
    </row>
    <row r="386" s="5" customFormat="1" ht="12.75">
      <c r="I386" s="117"/>
    </row>
    <row r="387" s="5" customFormat="1" ht="12.75">
      <c r="I387" s="117"/>
    </row>
    <row r="388" s="5" customFormat="1" ht="12.75">
      <c r="I388" s="117"/>
    </row>
    <row r="389" s="5" customFormat="1" ht="12.75">
      <c r="I389" s="117"/>
    </row>
    <row r="390" s="5" customFormat="1" ht="12.75">
      <c r="I390" s="117"/>
    </row>
    <row r="391" s="5" customFormat="1" ht="12.75">
      <c r="I391" s="117"/>
    </row>
    <row r="392" s="5" customFormat="1" ht="12.75">
      <c r="I392" s="117"/>
    </row>
    <row r="393" s="5" customFormat="1" ht="12.75">
      <c r="I393" s="117"/>
    </row>
    <row r="394" s="5" customFormat="1" ht="12.75">
      <c r="I394" s="117"/>
    </row>
    <row r="395" s="5" customFormat="1" ht="12.75">
      <c r="I395" s="117"/>
    </row>
    <row r="396" s="5" customFormat="1" ht="12.75">
      <c r="I396" s="117"/>
    </row>
    <row r="397" s="5" customFormat="1" ht="12.75">
      <c r="I397" s="117"/>
    </row>
    <row r="398" s="5" customFormat="1" ht="12.75">
      <c r="I398" s="117"/>
    </row>
    <row r="399" s="5" customFormat="1" ht="12.75">
      <c r="I399" s="117"/>
    </row>
    <row r="400" s="5" customFormat="1" ht="12.75">
      <c r="I400" s="117"/>
    </row>
    <row r="401" s="5" customFormat="1" ht="12.75">
      <c r="I401" s="117"/>
    </row>
    <row r="402" s="5" customFormat="1" ht="12.75">
      <c r="I402" s="117"/>
    </row>
    <row r="403" s="5" customFormat="1" ht="12.75">
      <c r="I403" s="117"/>
    </row>
    <row r="404" s="5" customFormat="1" ht="12.75">
      <c r="I404" s="117"/>
    </row>
    <row r="405" s="5" customFormat="1" ht="12.75">
      <c r="I405" s="117"/>
    </row>
    <row r="406" s="5" customFormat="1" ht="12.75">
      <c r="I406" s="117"/>
    </row>
    <row r="407" s="5" customFormat="1" ht="12.75">
      <c r="I407" s="117"/>
    </row>
    <row r="408" s="5" customFormat="1" ht="12.75">
      <c r="I408" s="117"/>
    </row>
    <row r="409" s="5" customFormat="1" ht="12.75">
      <c r="I409" s="117"/>
    </row>
    <row r="410" s="5" customFormat="1" ht="12.75">
      <c r="I410" s="117"/>
    </row>
    <row r="411" s="5" customFormat="1" ht="12.75">
      <c r="I411" s="117"/>
    </row>
    <row r="412" s="5" customFormat="1" ht="12.75">
      <c r="I412" s="117"/>
    </row>
    <row r="413" s="5" customFormat="1" ht="12.75">
      <c r="I413" s="117"/>
    </row>
    <row r="414" s="5" customFormat="1" ht="12.75">
      <c r="I414" s="117"/>
    </row>
    <row r="415" s="5" customFormat="1" ht="12.75">
      <c r="I415" s="117"/>
    </row>
    <row r="416" s="5" customFormat="1" ht="12.75">
      <c r="I416" s="117"/>
    </row>
    <row r="417" s="5" customFormat="1" ht="12.75">
      <c r="I417" s="117"/>
    </row>
    <row r="418" s="5" customFormat="1" ht="12.75">
      <c r="I418" s="117"/>
    </row>
    <row r="419" s="5" customFormat="1" ht="12.75">
      <c r="I419" s="117"/>
    </row>
    <row r="420" s="5" customFormat="1" ht="12.75">
      <c r="I420" s="117"/>
    </row>
    <row r="421" s="5" customFormat="1" ht="12.75">
      <c r="I421" s="117"/>
    </row>
    <row r="422" s="5" customFormat="1" ht="12.75">
      <c r="I422" s="117"/>
    </row>
    <row r="423" s="5" customFormat="1" ht="12.75">
      <c r="I423" s="117"/>
    </row>
    <row r="424" s="5" customFormat="1" ht="12.75">
      <c r="I424" s="117"/>
    </row>
    <row r="425" s="5" customFormat="1" ht="12.75">
      <c r="I425" s="117"/>
    </row>
    <row r="426" s="5" customFormat="1" ht="12.75">
      <c r="I426" s="117"/>
    </row>
    <row r="427" s="5" customFormat="1" ht="12.75">
      <c r="I427" s="117"/>
    </row>
    <row r="428" s="5" customFormat="1" ht="12.75">
      <c r="I428" s="117"/>
    </row>
    <row r="429" s="5" customFormat="1" ht="12.75">
      <c r="I429" s="117"/>
    </row>
    <row r="430" s="5" customFormat="1" ht="12.75">
      <c r="I430" s="117"/>
    </row>
    <row r="431" s="5" customFormat="1" ht="12.75">
      <c r="I431" s="117"/>
    </row>
    <row r="432" s="5" customFormat="1" ht="12.75">
      <c r="I432" s="117"/>
    </row>
    <row r="433" s="5" customFormat="1" ht="12.75">
      <c r="I433" s="117"/>
    </row>
    <row r="434" s="5" customFormat="1" ht="12.75">
      <c r="I434" s="117"/>
    </row>
    <row r="435" s="5" customFormat="1" ht="12.75">
      <c r="I435" s="117"/>
    </row>
    <row r="436" s="5" customFormat="1" ht="12.75">
      <c r="I436" s="117"/>
    </row>
    <row r="437" s="5" customFormat="1" ht="12.75">
      <c r="I437" s="117"/>
    </row>
    <row r="438" s="5" customFormat="1" ht="12.75">
      <c r="I438" s="117"/>
    </row>
    <row r="439" s="5" customFormat="1" ht="12.75">
      <c r="I439" s="117"/>
    </row>
    <row r="440" s="5" customFormat="1" ht="12.75">
      <c r="I440" s="117"/>
    </row>
    <row r="441" s="5" customFormat="1" ht="12.75">
      <c r="I441" s="117"/>
    </row>
    <row r="442" s="5" customFormat="1" ht="12.75">
      <c r="I442" s="117"/>
    </row>
    <row r="443" s="5" customFormat="1" ht="12.75">
      <c r="I443" s="117"/>
    </row>
    <row r="444" s="5" customFormat="1" ht="12.75">
      <c r="I444" s="117"/>
    </row>
    <row r="445" s="5" customFormat="1" ht="12.75">
      <c r="I445" s="117"/>
    </row>
    <row r="446" s="5" customFormat="1" ht="12.75">
      <c r="I446" s="117"/>
    </row>
    <row r="447" s="5" customFormat="1" ht="12.75">
      <c r="I447" s="117"/>
    </row>
    <row r="448" s="5" customFormat="1" ht="12.75">
      <c r="I448" s="117"/>
    </row>
    <row r="449" s="5" customFormat="1" ht="12.75">
      <c r="I449" s="117"/>
    </row>
    <row r="450" s="5" customFormat="1" ht="12.75">
      <c r="I450" s="117"/>
    </row>
    <row r="451" s="5" customFormat="1" ht="12.75">
      <c r="I451" s="117"/>
    </row>
    <row r="452" s="5" customFormat="1" ht="12.75">
      <c r="I452" s="117"/>
    </row>
    <row r="453" s="5" customFormat="1" ht="12.75">
      <c r="I453" s="117"/>
    </row>
    <row r="454" s="5" customFormat="1" ht="12.75">
      <c r="I454" s="117"/>
    </row>
    <row r="455" s="5" customFormat="1" ht="12.75">
      <c r="I455" s="117"/>
    </row>
    <row r="456" s="5" customFormat="1" ht="12.75">
      <c r="I456" s="117"/>
    </row>
    <row r="457" s="5" customFormat="1" ht="12.75">
      <c r="I457" s="117"/>
    </row>
    <row r="458" s="5" customFormat="1" ht="12.75">
      <c r="I458" s="117"/>
    </row>
    <row r="459" s="5" customFormat="1" ht="12.75">
      <c r="I459" s="117"/>
    </row>
    <row r="460" s="5" customFormat="1" ht="12.75">
      <c r="I460" s="117"/>
    </row>
    <row r="461" s="5" customFormat="1" ht="12.75">
      <c r="I461" s="117"/>
    </row>
    <row r="462" s="5" customFormat="1" ht="12.75">
      <c r="I462" s="117"/>
    </row>
    <row r="463" s="5" customFormat="1" ht="12.75">
      <c r="I463" s="117"/>
    </row>
    <row r="464" s="5" customFormat="1" ht="12.75">
      <c r="I464" s="117"/>
    </row>
    <row r="465" s="5" customFormat="1" ht="12.75">
      <c r="I465" s="117"/>
    </row>
    <row r="466" s="5" customFormat="1" ht="12.75">
      <c r="I466" s="117"/>
    </row>
    <row r="467" s="5" customFormat="1" ht="12.75">
      <c r="I467" s="117"/>
    </row>
    <row r="468" s="5" customFormat="1" ht="12.75">
      <c r="I468" s="117"/>
    </row>
    <row r="469" s="5" customFormat="1" ht="12.75">
      <c r="I469" s="117"/>
    </row>
    <row r="470" s="5" customFormat="1" ht="12.75">
      <c r="I470" s="117"/>
    </row>
    <row r="471" s="5" customFormat="1" ht="12.75">
      <c r="I471" s="117"/>
    </row>
    <row r="472" s="5" customFormat="1" ht="12.75">
      <c r="I472" s="117"/>
    </row>
    <row r="473" s="5" customFormat="1" ht="12.75">
      <c r="I473" s="117"/>
    </row>
    <row r="474" s="5" customFormat="1" ht="12.75">
      <c r="I474" s="117"/>
    </row>
    <row r="475" s="5" customFormat="1" ht="12.75">
      <c r="I475" s="117"/>
    </row>
    <row r="476" s="5" customFormat="1" ht="12.75">
      <c r="I476" s="117"/>
    </row>
    <row r="477" s="5" customFormat="1" ht="12.75">
      <c r="I477" s="117"/>
    </row>
    <row r="478" s="5" customFormat="1" ht="12.75">
      <c r="I478" s="117"/>
    </row>
    <row r="479" s="5" customFormat="1" ht="12.75">
      <c r="I479" s="117"/>
    </row>
    <row r="480" s="5" customFormat="1" ht="12.75">
      <c r="I480" s="117"/>
    </row>
    <row r="481" s="5" customFormat="1" ht="12.75">
      <c r="I481" s="117"/>
    </row>
    <row r="482" s="5" customFormat="1" ht="12.75">
      <c r="I482" s="117"/>
    </row>
    <row r="483" s="5" customFormat="1" ht="12.75">
      <c r="I483" s="117"/>
    </row>
    <row r="484" s="5" customFormat="1" ht="12.75">
      <c r="I484" s="117"/>
    </row>
    <row r="485" s="5" customFormat="1" ht="12.75">
      <c r="I485" s="117"/>
    </row>
    <row r="486" s="5" customFormat="1" ht="12.75">
      <c r="I486" s="117"/>
    </row>
    <row r="487" s="5" customFormat="1" ht="12.75">
      <c r="I487" s="117"/>
    </row>
    <row r="488" s="5" customFormat="1" ht="12.75">
      <c r="I488" s="117"/>
    </row>
    <row r="489" s="5" customFormat="1" ht="12.75">
      <c r="I489" s="117"/>
    </row>
    <row r="490" s="5" customFormat="1" ht="12.75">
      <c r="I490" s="117"/>
    </row>
    <row r="491" s="5" customFormat="1" ht="12.75">
      <c r="I491" s="117"/>
    </row>
    <row r="492" s="5" customFormat="1" ht="12.75">
      <c r="I492" s="117"/>
    </row>
    <row r="493" s="5" customFormat="1" ht="12.75">
      <c r="I493" s="117"/>
    </row>
    <row r="494" s="5" customFormat="1" ht="12.75">
      <c r="I494" s="117"/>
    </row>
    <row r="495" s="5" customFormat="1" ht="12.75">
      <c r="I495" s="117"/>
    </row>
    <row r="496" s="5" customFormat="1" ht="12.75">
      <c r="I496" s="117"/>
    </row>
    <row r="497" s="5" customFormat="1" ht="12.75">
      <c r="I497" s="117"/>
    </row>
    <row r="498" s="5" customFormat="1" ht="12.75">
      <c r="I498" s="117"/>
    </row>
    <row r="499" s="5" customFormat="1" ht="12.75">
      <c r="I499" s="117"/>
    </row>
    <row r="500" s="5" customFormat="1" ht="12.75">
      <c r="I500" s="117"/>
    </row>
    <row r="501" s="5" customFormat="1" ht="12.75">
      <c r="I501" s="117"/>
    </row>
    <row r="502" s="5" customFormat="1" ht="12.75">
      <c r="I502" s="117"/>
    </row>
    <row r="503" s="5" customFormat="1" ht="12.75">
      <c r="I503" s="117"/>
    </row>
    <row r="504" s="5" customFormat="1" ht="12.75">
      <c r="I504" s="117"/>
    </row>
    <row r="505" s="5" customFormat="1" ht="12.75">
      <c r="I505" s="117"/>
    </row>
    <row r="506" s="5" customFormat="1" ht="12.75">
      <c r="I506" s="117"/>
    </row>
    <row r="507" s="5" customFormat="1" ht="12.75">
      <c r="I507" s="117"/>
    </row>
    <row r="508" s="5" customFormat="1" ht="12.75">
      <c r="I508" s="117"/>
    </row>
    <row r="509" s="5" customFormat="1" ht="12.75">
      <c r="I509" s="117"/>
    </row>
    <row r="510" s="5" customFormat="1" ht="12.75">
      <c r="I510" s="117"/>
    </row>
    <row r="511" s="5" customFormat="1" ht="12.75">
      <c r="I511" s="117"/>
    </row>
    <row r="512" s="5" customFormat="1" ht="12.75">
      <c r="I512" s="117"/>
    </row>
    <row r="513" s="5" customFormat="1" ht="12.75">
      <c r="I513" s="117"/>
    </row>
    <row r="514" s="5" customFormat="1" ht="12.75">
      <c r="I514" s="117"/>
    </row>
    <row r="515" s="5" customFormat="1" ht="12.75">
      <c r="I515" s="117"/>
    </row>
    <row r="516" s="5" customFormat="1" ht="12.75">
      <c r="I516" s="117"/>
    </row>
    <row r="517" s="5" customFormat="1" ht="12.75">
      <c r="I517" s="117"/>
    </row>
    <row r="518" s="5" customFormat="1" ht="12.75">
      <c r="I518" s="117"/>
    </row>
    <row r="519" s="5" customFormat="1" ht="12.75">
      <c r="I519" s="117"/>
    </row>
    <row r="520" s="5" customFormat="1" ht="12.75">
      <c r="I520" s="117"/>
    </row>
    <row r="521" s="5" customFormat="1" ht="12.75">
      <c r="I521" s="117"/>
    </row>
    <row r="522" s="5" customFormat="1" ht="12.75">
      <c r="I522" s="117"/>
    </row>
    <row r="523" s="5" customFormat="1" ht="12.75">
      <c r="I523" s="117"/>
    </row>
    <row r="524" s="5" customFormat="1" ht="12.75">
      <c r="I524" s="117"/>
    </row>
    <row r="525" s="5" customFormat="1" ht="12.75">
      <c r="I525" s="117"/>
    </row>
    <row r="526" s="5" customFormat="1" ht="12.75">
      <c r="I526" s="117"/>
    </row>
    <row r="527" s="5" customFormat="1" ht="12.75">
      <c r="I527" s="117"/>
    </row>
    <row r="528" s="5" customFormat="1" ht="12.75">
      <c r="I528" s="117"/>
    </row>
    <row r="529" s="5" customFormat="1" ht="12.75">
      <c r="I529" s="117"/>
    </row>
    <row r="530" s="5" customFormat="1" ht="12.75">
      <c r="I530" s="117"/>
    </row>
    <row r="531" s="5" customFormat="1" ht="12.75">
      <c r="I531" s="117"/>
    </row>
    <row r="532" s="5" customFormat="1" ht="12.75">
      <c r="I532" s="117"/>
    </row>
    <row r="533" s="5" customFormat="1" ht="12.75">
      <c r="I533" s="117"/>
    </row>
    <row r="534" s="5" customFormat="1" ht="12.75">
      <c r="I534" s="117"/>
    </row>
    <row r="535" s="5" customFormat="1" ht="12.75">
      <c r="I535" s="117"/>
    </row>
    <row r="536" s="5" customFormat="1" ht="12.75">
      <c r="I536" s="117"/>
    </row>
    <row r="537" s="5" customFormat="1" ht="12.75">
      <c r="I537" s="117"/>
    </row>
    <row r="538" s="5" customFormat="1" ht="12.75">
      <c r="I538" s="117"/>
    </row>
    <row r="539" s="5" customFormat="1" ht="12.75">
      <c r="I539" s="117"/>
    </row>
    <row r="540" s="5" customFormat="1" ht="12.75">
      <c r="I540" s="117"/>
    </row>
    <row r="541" s="5" customFormat="1" ht="12.75">
      <c r="I541" s="117"/>
    </row>
    <row r="542" s="5" customFormat="1" ht="12.75">
      <c r="I542" s="117"/>
    </row>
    <row r="543" s="5" customFormat="1" ht="12.75">
      <c r="I543" s="117"/>
    </row>
    <row r="544" s="5" customFormat="1" ht="12.75">
      <c r="I544" s="117"/>
    </row>
    <row r="545" s="5" customFormat="1" ht="12.75">
      <c r="I545" s="117"/>
    </row>
    <row r="546" s="5" customFormat="1" ht="12.75">
      <c r="I546" s="117"/>
    </row>
    <row r="547" s="5" customFormat="1" ht="12.75">
      <c r="I547" s="117"/>
    </row>
    <row r="548" s="5" customFormat="1" ht="12.75">
      <c r="I548" s="117"/>
    </row>
    <row r="549" s="5" customFormat="1" ht="12.75">
      <c r="I549" s="117"/>
    </row>
    <row r="550" s="5" customFormat="1" ht="12.75">
      <c r="I550" s="117"/>
    </row>
    <row r="551" s="5" customFormat="1" ht="12.75">
      <c r="I551" s="117"/>
    </row>
    <row r="552" s="5" customFormat="1" ht="12.75">
      <c r="I552" s="117"/>
    </row>
    <row r="553" s="5" customFormat="1" ht="12.75">
      <c r="I553" s="117"/>
    </row>
    <row r="554" s="5" customFormat="1" ht="12.75">
      <c r="I554" s="117"/>
    </row>
    <row r="555" s="5" customFormat="1" ht="12.75">
      <c r="I555" s="117"/>
    </row>
    <row r="556" s="5" customFormat="1" ht="12.75">
      <c r="I556" s="117"/>
    </row>
    <row r="557" s="5" customFormat="1" ht="12.75">
      <c r="I557" s="117"/>
    </row>
    <row r="558" s="5" customFormat="1" ht="12.75">
      <c r="I558" s="117"/>
    </row>
    <row r="559" s="5" customFormat="1" ht="12.75">
      <c r="I559" s="117"/>
    </row>
    <row r="560" s="5" customFormat="1" ht="12.75">
      <c r="I560" s="117"/>
    </row>
    <row r="561" s="5" customFormat="1" ht="12.75">
      <c r="I561" s="117"/>
    </row>
    <row r="562" s="5" customFormat="1" ht="12.75">
      <c r="I562" s="117"/>
    </row>
    <row r="563" s="5" customFormat="1" ht="12.75">
      <c r="I563" s="117"/>
    </row>
    <row r="564" s="5" customFormat="1" ht="12.75">
      <c r="I564" s="117"/>
    </row>
    <row r="565" s="5" customFormat="1" ht="12.75">
      <c r="I565" s="117"/>
    </row>
    <row r="566" s="5" customFormat="1" ht="12.75">
      <c r="I566" s="117"/>
    </row>
    <row r="567" s="5" customFormat="1" ht="12.75">
      <c r="I567" s="117"/>
    </row>
    <row r="568" s="5" customFormat="1" ht="12.75">
      <c r="I568" s="117"/>
    </row>
    <row r="569" s="5" customFormat="1" ht="12.75">
      <c r="I569" s="117"/>
    </row>
    <row r="570" s="5" customFormat="1" ht="12.75">
      <c r="I570" s="117"/>
    </row>
    <row r="571" s="5" customFormat="1" ht="12.75">
      <c r="I571" s="117"/>
    </row>
    <row r="572" s="5" customFormat="1" ht="12.75">
      <c r="I572" s="117"/>
    </row>
    <row r="573" s="5" customFormat="1" ht="12.75">
      <c r="I573" s="117"/>
    </row>
    <row r="574" s="5" customFormat="1" ht="12.75">
      <c r="I574" s="117"/>
    </row>
    <row r="575" s="5" customFormat="1" ht="12.75">
      <c r="I575" s="117"/>
    </row>
    <row r="576" s="5" customFormat="1" ht="12.75">
      <c r="I576" s="117"/>
    </row>
    <row r="577" s="5" customFormat="1" ht="12.75">
      <c r="I577" s="117"/>
    </row>
    <row r="578" s="5" customFormat="1" ht="12.75">
      <c r="I578" s="117"/>
    </row>
    <row r="579" s="5" customFormat="1" ht="12.75">
      <c r="I579" s="117"/>
    </row>
    <row r="580" s="5" customFormat="1" ht="12.75">
      <c r="I580" s="117"/>
    </row>
    <row r="581" s="5" customFormat="1" ht="12.75">
      <c r="I581" s="117"/>
    </row>
    <row r="582" s="5" customFormat="1" ht="12.75">
      <c r="I582" s="117"/>
    </row>
    <row r="583" s="5" customFormat="1" ht="12.75">
      <c r="I583" s="117"/>
    </row>
    <row r="584" s="5" customFormat="1" ht="12.75">
      <c r="I584" s="117"/>
    </row>
    <row r="585" s="5" customFormat="1" ht="12.75">
      <c r="I585" s="117"/>
    </row>
    <row r="586" s="5" customFormat="1" ht="12.75">
      <c r="I586" s="117"/>
    </row>
    <row r="587" s="5" customFormat="1" ht="12.75">
      <c r="I587" s="117"/>
    </row>
    <row r="588" s="5" customFormat="1" ht="12.75">
      <c r="I588" s="117"/>
    </row>
    <row r="589" s="5" customFormat="1" ht="12.75">
      <c r="I589" s="117"/>
    </row>
    <row r="590" s="5" customFormat="1" ht="12.75">
      <c r="I590" s="117"/>
    </row>
    <row r="591" s="5" customFormat="1" ht="12.75">
      <c r="I591" s="117"/>
    </row>
    <row r="592" s="5" customFormat="1" ht="12.75">
      <c r="I592" s="117"/>
    </row>
    <row r="593" s="5" customFormat="1" ht="12.75">
      <c r="I593" s="117"/>
    </row>
    <row r="594" s="5" customFormat="1" ht="12.75">
      <c r="I594" s="117"/>
    </row>
    <row r="595" s="5" customFormat="1" ht="12.75">
      <c r="I595" s="117"/>
    </row>
    <row r="596" s="5" customFormat="1" ht="12.75">
      <c r="I596" s="117"/>
    </row>
    <row r="597" s="5" customFormat="1" ht="12.75">
      <c r="I597" s="117"/>
    </row>
    <row r="598" s="5" customFormat="1" ht="12.75">
      <c r="I598" s="117"/>
    </row>
    <row r="599" s="5" customFormat="1" ht="12.75">
      <c r="I599" s="117"/>
    </row>
    <row r="600" s="5" customFormat="1" ht="12.75">
      <c r="I600" s="117"/>
    </row>
    <row r="601" s="5" customFormat="1" ht="12.75">
      <c r="I601" s="117"/>
    </row>
    <row r="602" s="5" customFormat="1" ht="12.75">
      <c r="I602" s="117"/>
    </row>
    <row r="603" s="5" customFormat="1" ht="12.75">
      <c r="I603" s="117"/>
    </row>
    <row r="604" s="5" customFormat="1" ht="12.75">
      <c r="I604" s="117"/>
    </row>
    <row r="605" s="5" customFormat="1" ht="12.75">
      <c r="I605" s="117"/>
    </row>
    <row r="606" s="5" customFormat="1" ht="12.75">
      <c r="I606" s="117"/>
    </row>
    <row r="607" s="5" customFormat="1" ht="12.75">
      <c r="I607" s="117"/>
    </row>
    <row r="608" s="5" customFormat="1" ht="12.75">
      <c r="I608" s="117"/>
    </row>
    <row r="609" s="5" customFormat="1" ht="12.75">
      <c r="I609" s="117"/>
    </row>
    <row r="610" s="5" customFormat="1" ht="12.75">
      <c r="I610" s="117"/>
    </row>
    <row r="611" s="5" customFormat="1" ht="12.75">
      <c r="I611" s="117"/>
    </row>
    <row r="612" s="5" customFormat="1" ht="12.75">
      <c r="I612" s="117"/>
    </row>
    <row r="613" s="5" customFormat="1" ht="12.75">
      <c r="I613" s="117"/>
    </row>
    <row r="614" s="5" customFormat="1" ht="12.75">
      <c r="I614" s="117"/>
    </row>
    <row r="615" s="5" customFormat="1" ht="12.75">
      <c r="I615" s="117"/>
    </row>
    <row r="616" s="5" customFormat="1" ht="12.75">
      <c r="I616" s="117"/>
    </row>
    <row r="617" s="5" customFormat="1" ht="12.75">
      <c r="I617" s="117"/>
    </row>
    <row r="618" s="5" customFormat="1" ht="12.75">
      <c r="I618" s="117"/>
    </row>
    <row r="619" s="5" customFormat="1" ht="12.75">
      <c r="I619" s="117"/>
    </row>
    <row r="620" s="5" customFormat="1" ht="12.75">
      <c r="I620" s="117"/>
    </row>
    <row r="621" s="5" customFormat="1" ht="12.75">
      <c r="I621" s="117"/>
    </row>
    <row r="622" s="5" customFormat="1" ht="12.75">
      <c r="I622" s="117"/>
    </row>
    <row r="623" s="5" customFormat="1" ht="12.75">
      <c r="I623" s="117"/>
    </row>
    <row r="624" s="5" customFormat="1" ht="12.75">
      <c r="I624" s="117"/>
    </row>
    <row r="625" s="5" customFormat="1" ht="12.75">
      <c r="I625" s="117"/>
    </row>
    <row r="626" s="5" customFormat="1" ht="12.75">
      <c r="I626" s="117"/>
    </row>
    <row r="627" s="5" customFormat="1" ht="12.75">
      <c r="I627" s="117"/>
    </row>
    <row r="628" s="5" customFormat="1" ht="12.75">
      <c r="I628" s="117"/>
    </row>
    <row r="629" s="5" customFormat="1" ht="12.75">
      <c r="I629" s="117"/>
    </row>
    <row r="630" s="5" customFormat="1" ht="12.75">
      <c r="I630" s="117"/>
    </row>
    <row r="631" s="5" customFormat="1" ht="12.75">
      <c r="I631" s="117"/>
    </row>
    <row r="632" s="5" customFormat="1" ht="12.75">
      <c r="I632" s="117"/>
    </row>
    <row r="633" s="5" customFormat="1" ht="12.75">
      <c r="I633" s="117"/>
    </row>
    <row r="634" s="5" customFormat="1" ht="12.75">
      <c r="I634" s="117"/>
    </row>
    <row r="635" s="5" customFormat="1" ht="12.75">
      <c r="I635" s="117"/>
    </row>
    <row r="636" s="5" customFormat="1" ht="12.75">
      <c r="I636" s="117"/>
    </row>
    <row r="637" s="5" customFormat="1" ht="12.75">
      <c r="I637" s="117"/>
    </row>
    <row r="638" s="5" customFormat="1" ht="12.75">
      <c r="I638" s="117"/>
    </row>
    <row r="639" s="5" customFormat="1" ht="12.75">
      <c r="I639" s="117"/>
    </row>
    <row r="640" s="5" customFormat="1" ht="12.75">
      <c r="I640" s="117"/>
    </row>
    <row r="641" s="5" customFormat="1" ht="12.75">
      <c r="I641" s="117"/>
    </row>
    <row r="642" s="5" customFormat="1" ht="12.75">
      <c r="I642" s="117"/>
    </row>
    <row r="643" s="5" customFormat="1" ht="12.75">
      <c r="I643" s="117"/>
    </row>
    <row r="644" s="5" customFormat="1" ht="12.75">
      <c r="I644" s="117"/>
    </row>
    <row r="645" s="5" customFormat="1" ht="12.75">
      <c r="I645" s="117"/>
    </row>
    <row r="646" s="5" customFormat="1" ht="12.75">
      <c r="I646" s="117"/>
    </row>
    <row r="647" s="5" customFormat="1" ht="12.75">
      <c r="I647" s="117"/>
    </row>
    <row r="648" s="5" customFormat="1" ht="12.75">
      <c r="I648" s="117"/>
    </row>
    <row r="649" s="5" customFormat="1" ht="12.75">
      <c r="I649" s="117"/>
    </row>
    <row r="650" s="5" customFormat="1" ht="12.75">
      <c r="I650" s="117"/>
    </row>
    <row r="651" s="5" customFormat="1" ht="12.75">
      <c r="I651" s="117"/>
    </row>
    <row r="652" s="5" customFormat="1" ht="12.75">
      <c r="I652" s="117"/>
    </row>
    <row r="653" s="5" customFormat="1" ht="12.75">
      <c r="I653" s="117"/>
    </row>
    <row r="654" s="5" customFormat="1" ht="12.75">
      <c r="I654" s="117"/>
    </row>
    <row r="655" s="5" customFormat="1" ht="12.75">
      <c r="I655" s="117"/>
    </row>
    <row r="656" s="5" customFormat="1" ht="12.75">
      <c r="I656" s="117"/>
    </row>
    <row r="657" s="5" customFormat="1" ht="12.75">
      <c r="I657" s="117"/>
    </row>
    <row r="658" s="5" customFormat="1" ht="12.75">
      <c r="I658" s="117"/>
    </row>
    <row r="659" s="5" customFormat="1" ht="12.75">
      <c r="I659" s="117"/>
    </row>
    <row r="660" s="5" customFormat="1" ht="12.75">
      <c r="I660" s="117"/>
    </row>
    <row r="661" s="5" customFormat="1" ht="12.75">
      <c r="I661" s="117"/>
    </row>
    <row r="662" s="5" customFormat="1" ht="12.75">
      <c r="I662" s="117"/>
    </row>
    <row r="663" s="5" customFormat="1" ht="12.75">
      <c r="I663" s="117"/>
    </row>
    <row r="664" s="5" customFormat="1" ht="12.75">
      <c r="I664" s="117"/>
    </row>
    <row r="665" s="5" customFormat="1" ht="12.75">
      <c r="I665" s="117"/>
    </row>
    <row r="666" s="5" customFormat="1" ht="12.75">
      <c r="I666" s="117"/>
    </row>
    <row r="667" s="5" customFormat="1" ht="12.75">
      <c r="I667" s="117"/>
    </row>
    <row r="668" s="5" customFormat="1" ht="12.75">
      <c r="I668" s="117"/>
    </row>
    <row r="669" s="5" customFormat="1" ht="12.75">
      <c r="I669" s="117"/>
    </row>
    <row r="670" s="5" customFormat="1" ht="12.75">
      <c r="I670" s="117"/>
    </row>
    <row r="671" s="5" customFormat="1" ht="12.75">
      <c r="I671" s="117"/>
    </row>
    <row r="672" s="5" customFormat="1" ht="12.75">
      <c r="I672" s="117"/>
    </row>
    <row r="673" s="5" customFormat="1" ht="12.75">
      <c r="I673" s="117"/>
    </row>
    <row r="674" s="5" customFormat="1" ht="12.75">
      <c r="I674" s="117"/>
    </row>
    <row r="675" s="5" customFormat="1" ht="12.75">
      <c r="I675" s="117"/>
    </row>
    <row r="676" s="5" customFormat="1" ht="12.75">
      <c r="I676" s="117"/>
    </row>
    <row r="677" s="5" customFormat="1" ht="12.75">
      <c r="I677" s="117"/>
    </row>
    <row r="678" s="5" customFormat="1" ht="12.75">
      <c r="I678" s="117"/>
    </row>
    <row r="679" s="5" customFormat="1" ht="12.75">
      <c r="I679" s="117"/>
    </row>
    <row r="680" s="5" customFormat="1" ht="12.75">
      <c r="I680" s="117"/>
    </row>
    <row r="681" s="5" customFormat="1" ht="12.75">
      <c r="I681" s="117"/>
    </row>
    <row r="682" s="5" customFormat="1" ht="12.75">
      <c r="I682" s="117"/>
    </row>
    <row r="683" s="5" customFormat="1" ht="12.75">
      <c r="I683" s="117"/>
    </row>
    <row r="684" s="5" customFormat="1" ht="12.75">
      <c r="I684" s="117"/>
    </row>
    <row r="685" s="5" customFormat="1" ht="12.75">
      <c r="I685" s="117"/>
    </row>
    <row r="686" s="5" customFormat="1" ht="12.75">
      <c r="I686" s="117"/>
    </row>
    <row r="687" s="5" customFormat="1" ht="12.75">
      <c r="I687" s="117"/>
    </row>
    <row r="688" s="5" customFormat="1" ht="12.75">
      <c r="I688" s="117"/>
    </row>
    <row r="689" s="5" customFormat="1" ht="12.75">
      <c r="I689" s="117"/>
    </row>
    <row r="690" s="5" customFormat="1" ht="12.75">
      <c r="I690" s="117"/>
    </row>
    <row r="691" s="5" customFormat="1" ht="12.75">
      <c r="I691" s="117"/>
    </row>
    <row r="692" s="5" customFormat="1" ht="12.75">
      <c r="I692" s="117"/>
    </row>
    <row r="693" s="5" customFormat="1" ht="12.75">
      <c r="I693" s="117"/>
    </row>
    <row r="694" s="5" customFormat="1" ht="12.75">
      <c r="I694" s="117"/>
    </row>
    <row r="695" s="5" customFormat="1" ht="12.75">
      <c r="I695" s="117"/>
    </row>
    <row r="696" s="5" customFormat="1" ht="12.75">
      <c r="I696" s="117"/>
    </row>
    <row r="697" s="5" customFormat="1" ht="12.75">
      <c r="I697" s="117"/>
    </row>
    <row r="698" s="5" customFormat="1" ht="12.75">
      <c r="I698" s="117"/>
    </row>
    <row r="699" s="5" customFormat="1" ht="12.75">
      <c r="I699" s="117"/>
    </row>
    <row r="700" s="5" customFormat="1" ht="12.75">
      <c r="I700" s="117"/>
    </row>
    <row r="701" s="5" customFormat="1" ht="12.75">
      <c r="I701" s="117"/>
    </row>
    <row r="702" s="5" customFormat="1" ht="12.75">
      <c r="I702" s="117"/>
    </row>
    <row r="703" s="5" customFormat="1" ht="12.75">
      <c r="I703" s="117"/>
    </row>
    <row r="704" s="5" customFormat="1" ht="12.75">
      <c r="I704" s="117"/>
    </row>
    <row r="705" s="5" customFormat="1" ht="12.75">
      <c r="I705" s="117"/>
    </row>
    <row r="706" s="5" customFormat="1" ht="12.75">
      <c r="I706" s="117"/>
    </row>
    <row r="707" s="5" customFormat="1" ht="12.75">
      <c r="I707" s="117"/>
    </row>
    <row r="708" s="5" customFormat="1" ht="12.75">
      <c r="I708" s="117"/>
    </row>
    <row r="709" s="5" customFormat="1" ht="12.75">
      <c r="I709" s="117"/>
    </row>
    <row r="710" s="5" customFormat="1" ht="12.75">
      <c r="I710" s="117"/>
    </row>
    <row r="711" s="5" customFormat="1" ht="12.75">
      <c r="I711" s="117"/>
    </row>
    <row r="712" s="5" customFormat="1" ht="12.75">
      <c r="I712" s="117"/>
    </row>
    <row r="713" s="5" customFormat="1" ht="12.75">
      <c r="I713" s="117"/>
    </row>
    <row r="714" s="5" customFormat="1" ht="12.75">
      <c r="I714" s="117"/>
    </row>
    <row r="715" s="5" customFormat="1" ht="12.75">
      <c r="I715" s="117"/>
    </row>
    <row r="716" s="5" customFormat="1" ht="12.75">
      <c r="I716" s="117"/>
    </row>
    <row r="717" s="5" customFormat="1" ht="12.75">
      <c r="I717" s="117"/>
    </row>
    <row r="718" s="5" customFormat="1" ht="12.75">
      <c r="I718" s="117"/>
    </row>
    <row r="719" s="5" customFormat="1" ht="12.75">
      <c r="I719" s="117"/>
    </row>
    <row r="720" s="5" customFormat="1" ht="12.75">
      <c r="I720" s="117"/>
    </row>
    <row r="721" s="5" customFormat="1" ht="12.75">
      <c r="I721" s="117"/>
    </row>
    <row r="722" s="5" customFormat="1" ht="12.75">
      <c r="I722" s="117"/>
    </row>
    <row r="723" s="5" customFormat="1" ht="12.75">
      <c r="I723" s="117"/>
    </row>
    <row r="724" s="5" customFormat="1" ht="12.75">
      <c r="I724" s="117"/>
    </row>
    <row r="725" s="5" customFormat="1" ht="12.75">
      <c r="I725" s="117"/>
    </row>
    <row r="726" s="5" customFormat="1" ht="12.75">
      <c r="I726" s="117"/>
    </row>
    <row r="727" s="5" customFormat="1" ht="12.75">
      <c r="I727" s="117"/>
    </row>
    <row r="728" s="5" customFormat="1" ht="12.75">
      <c r="I728" s="117"/>
    </row>
    <row r="729" s="5" customFormat="1" ht="12.75">
      <c r="I729" s="117"/>
    </row>
    <row r="730" s="5" customFormat="1" ht="12.75">
      <c r="I730" s="117"/>
    </row>
    <row r="731" s="5" customFormat="1" ht="12.75">
      <c r="I731" s="117"/>
    </row>
    <row r="732" s="5" customFormat="1" ht="12.75">
      <c r="I732" s="117"/>
    </row>
    <row r="733" s="5" customFormat="1" ht="12.75">
      <c r="I733" s="117"/>
    </row>
    <row r="734" s="5" customFormat="1" ht="12.75">
      <c r="I734" s="117"/>
    </row>
    <row r="735" s="5" customFormat="1" ht="12.75">
      <c r="I735" s="117"/>
    </row>
    <row r="736" s="5" customFormat="1" ht="12.75">
      <c r="I736" s="117"/>
    </row>
    <row r="737" s="5" customFormat="1" ht="12.75">
      <c r="I737" s="117"/>
    </row>
    <row r="738" s="5" customFormat="1" ht="12.75">
      <c r="I738" s="117"/>
    </row>
    <row r="739" s="5" customFormat="1" ht="12.75">
      <c r="I739" s="117"/>
    </row>
    <row r="740" s="5" customFormat="1" ht="12.75">
      <c r="I740" s="117"/>
    </row>
    <row r="741" s="5" customFormat="1" ht="12.75">
      <c r="I741" s="117"/>
    </row>
    <row r="742" s="5" customFormat="1" ht="12.75">
      <c r="I742" s="117"/>
    </row>
    <row r="743" s="5" customFormat="1" ht="12.75">
      <c r="I743" s="117"/>
    </row>
    <row r="744" s="5" customFormat="1" ht="12.75">
      <c r="I744" s="117"/>
    </row>
    <row r="745" s="5" customFormat="1" ht="12.75">
      <c r="I745" s="117"/>
    </row>
    <row r="746" s="5" customFormat="1" ht="12.75">
      <c r="I746" s="117"/>
    </row>
    <row r="747" s="5" customFormat="1" ht="12.75">
      <c r="I747" s="117"/>
    </row>
    <row r="748" s="5" customFormat="1" ht="12.75">
      <c r="I748" s="117"/>
    </row>
    <row r="749" s="5" customFormat="1" ht="12.75">
      <c r="I749" s="117"/>
    </row>
    <row r="750" s="5" customFormat="1" ht="12.75">
      <c r="I750" s="117"/>
    </row>
    <row r="751" s="5" customFormat="1" ht="12.75">
      <c r="I751" s="117"/>
    </row>
    <row r="752" s="5" customFormat="1" ht="12.75">
      <c r="I752" s="117"/>
    </row>
    <row r="753" s="5" customFormat="1" ht="12.75">
      <c r="I753" s="117"/>
    </row>
    <row r="754" s="5" customFormat="1" ht="12.75">
      <c r="I754" s="117"/>
    </row>
    <row r="755" s="5" customFormat="1" ht="12.75">
      <c r="I755" s="117"/>
    </row>
    <row r="756" s="5" customFormat="1" ht="12.75">
      <c r="I756" s="117"/>
    </row>
    <row r="757" s="5" customFormat="1" ht="12.75">
      <c r="I757" s="117"/>
    </row>
    <row r="758" s="5" customFormat="1" ht="12.75">
      <c r="I758" s="117"/>
    </row>
    <row r="759" s="5" customFormat="1" ht="12.75">
      <c r="I759" s="117"/>
    </row>
    <row r="760" s="5" customFormat="1" ht="12.75">
      <c r="I760" s="117"/>
    </row>
    <row r="761" s="5" customFormat="1" ht="12.75">
      <c r="I761" s="117"/>
    </row>
    <row r="762" s="5" customFormat="1" ht="12.75">
      <c r="I762" s="117"/>
    </row>
    <row r="763" s="5" customFormat="1" ht="12.75">
      <c r="I763" s="117"/>
    </row>
    <row r="764" s="5" customFormat="1" ht="12.75">
      <c r="I764" s="117"/>
    </row>
    <row r="765" s="5" customFormat="1" ht="12.75">
      <c r="I765" s="117"/>
    </row>
    <row r="766" s="5" customFormat="1" ht="12.75">
      <c r="I766" s="117"/>
    </row>
    <row r="767" s="5" customFormat="1" ht="12.75">
      <c r="I767" s="117"/>
    </row>
    <row r="768" s="5" customFormat="1" ht="12.75">
      <c r="I768" s="117"/>
    </row>
    <row r="769" s="5" customFormat="1" ht="12.75">
      <c r="I769" s="117"/>
    </row>
    <row r="770" s="5" customFormat="1" ht="12.75">
      <c r="I770" s="117"/>
    </row>
    <row r="771" s="5" customFormat="1" ht="12.75">
      <c r="I771" s="117"/>
    </row>
    <row r="772" s="5" customFormat="1" ht="12.75">
      <c r="I772" s="117"/>
    </row>
    <row r="773" s="5" customFormat="1" ht="12.75">
      <c r="I773" s="117"/>
    </row>
    <row r="774" s="5" customFormat="1" ht="12.75">
      <c r="I774" s="117"/>
    </row>
    <row r="775" s="5" customFormat="1" ht="12.75">
      <c r="I775" s="117"/>
    </row>
    <row r="776" s="5" customFormat="1" ht="12.75">
      <c r="I776" s="117"/>
    </row>
    <row r="777" s="5" customFormat="1" ht="12.75">
      <c r="I777" s="117"/>
    </row>
    <row r="778" s="5" customFormat="1" ht="12.75">
      <c r="I778" s="117"/>
    </row>
    <row r="779" s="5" customFormat="1" ht="12.75">
      <c r="I779" s="117"/>
    </row>
    <row r="780" s="5" customFormat="1" ht="12.75">
      <c r="I780" s="117"/>
    </row>
    <row r="781" s="5" customFormat="1" ht="12.75">
      <c r="I781" s="117"/>
    </row>
    <row r="782" s="5" customFormat="1" ht="12.75">
      <c r="I782" s="117"/>
    </row>
    <row r="783" s="5" customFormat="1" ht="12.75">
      <c r="I783" s="117"/>
    </row>
    <row r="784" s="5" customFormat="1" ht="12.75">
      <c r="I784" s="117"/>
    </row>
    <row r="785" s="5" customFormat="1" ht="12.75">
      <c r="I785" s="117"/>
    </row>
    <row r="786" s="5" customFormat="1" ht="12.75">
      <c r="I786" s="117"/>
    </row>
    <row r="787" s="5" customFormat="1" ht="12.75">
      <c r="I787" s="117"/>
    </row>
    <row r="788" s="5" customFormat="1" ht="12.75">
      <c r="I788" s="117"/>
    </row>
    <row r="789" s="5" customFormat="1" ht="12.75">
      <c r="I789" s="117"/>
    </row>
    <row r="790" s="5" customFormat="1" ht="12.75">
      <c r="I790" s="117"/>
    </row>
    <row r="791" s="5" customFormat="1" ht="12.75">
      <c r="I791" s="117"/>
    </row>
    <row r="792" s="5" customFormat="1" ht="12.75">
      <c r="I792" s="117"/>
    </row>
    <row r="793" s="5" customFormat="1" ht="12.75">
      <c r="I793" s="117"/>
    </row>
    <row r="794" s="5" customFormat="1" ht="12.75">
      <c r="I794" s="117"/>
    </row>
    <row r="795" s="5" customFormat="1" ht="12.75">
      <c r="I795" s="117"/>
    </row>
    <row r="796" s="5" customFormat="1" ht="12.75">
      <c r="I796" s="117"/>
    </row>
    <row r="797" s="5" customFormat="1" ht="12.75">
      <c r="I797" s="117"/>
    </row>
    <row r="798" s="5" customFormat="1" ht="12.75">
      <c r="I798" s="117"/>
    </row>
    <row r="799" s="5" customFormat="1" ht="12.75">
      <c r="I799" s="117"/>
    </row>
    <row r="800" s="5" customFormat="1" ht="12.75">
      <c r="I800" s="117"/>
    </row>
    <row r="801" s="5" customFormat="1" ht="12.75">
      <c r="I801" s="117"/>
    </row>
    <row r="802" s="5" customFormat="1" ht="12.75">
      <c r="I802" s="117"/>
    </row>
    <row r="803" s="5" customFormat="1" ht="12.75">
      <c r="I803" s="117"/>
    </row>
    <row r="804" s="5" customFormat="1" ht="12.75">
      <c r="I804" s="117"/>
    </row>
    <row r="805" s="5" customFormat="1" ht="12.75">
      <c r="I805" s="117"/>
    </row>
    <row r="806" s="5" customFormat="1" ht="12.75">
      <c r="I806" s="117"/>
    </row>
    <row r="807" s="5" customFormat="1" ht="12.75">
      <c r="I807" s="117"/>
    </row>
    <row r="808" s="5" customFormat="1" ht="12.75">
      <c r="I808" s="117"/>
    </row>
    <row r="809" s="5" customFormat="1" ht="12.75">
      <c r="I809" s="117"/>
    </row>
    <row r="810" s="5" customFormat="1" ht="12.75">
      <c r="I810" s="117"/>
    </row>
    <row r="811" s="5" customFormat="1" ht="12.75">
      <c r="I811" s="117"/>
    </row>
    <row r="812" s="5" customFormat="1" ht="12.75">
      <c r="I812" s="117"/>
    </row>
    <row r="813" s="5" customFormat="1" ht="12.75">
      <c r="I813" s="117"/>
    </row>
    <row r="814" s="5" customFormat="1" ht="12.75">
      <c r="I814" s="117"/>
    </row>
    <row r="815" s="5" customFormat="1" ht="12.75">
      <c r="I815" s="117"/>
    </row>
    <row r="816" s="5" customFormat="1" ht="12.75">
      <c r="I816" s="117"/>
    </row>
    <row r="817" s="5" customFormat="1" ht="12.75">
      <c r="I817" s="117"/>
    </row>
    <row r="818" s="5" customFormat="1" ht="12.75">
      <c r="I818" s="117"/>
    </row>
    <row r="819" s="5" customFormat="1" ht="12.75">
      <c r="I819" s="117"/>
    </row>
    <row r="820" s="5" customFormat="1" ht="12.75">
      <c r="I820" s="117"/>
    </row>
    <row r="821" s="5" customFormat="1" ht="12.75">
      <c r="I821" s="117"/>
    </row>
    <row r="822" s="5" customFormat="1" ht="12.75">
      <c r="I822" s="117"/>
    </row>
    <row r="823" s="5" customFormat="1" ht="12.75">
      <c r="I823" s="117"/>
    </row>
    <row r="824" s="5" customFormat="1" ht="12.75">
      <c r="I824" s="117"/>
    </row>
    <row r="825" s="5" customFormat="1" ht="12.75">
      <c r="I825" s="117"/>
    </row>
    <row r="826" s="5" customFormat="1" ht="12.75">
      <c r="I826" s="117"/>
    </row>
    <row r="827" s="5" customFormat="1" ht="12.75">
      <c r="I827" s="117"/>
    </row>
    <row r="828" s="5" customFormat="1" ht="12.75">
      <c r="I828" s="117"/>
    </row>
    <row r="829" s="5" customFormat="1" ht="12.75">
      <c r="I829" s="117"/>
    </row>
    <row r="830" s="5" customFormat="1" ht="12.75">
      <c r="I830" s="117"/>
    </row>
    <row r="831" s="5" customFormat="1" ht="12.75">
      <c r="I831" s="117"/>
    </row>
    <row r="832" s="5" customFormat="1" ht="12.75">
      <c r="I832" s="117"/>
    </row>
    <row r="833" s="5" customFormat="1" ht="12.75">
      <c r="I833" s="117"/>
    </row>
    <row r="834" s="5" customFormat="1" ht="12.75">
      <c r="I834" s="117"/>
    </row>
    <row r="835" s="5" customFormat="1" ht="12.75">
      <c r="I835" s="117"/>
    </row>
    <row r="836" s="5" customFormat="1" ht="12.75">
      <c r="I836" s="117"/>
    </row>
    <row r="837" s="5" customFormat="1" ht="12.75">
      <c r="I837" s="117"/>
    </row>
    <row r="838" s="5" customFormat="1" ht="12.75">
      <c r="I838" s="117"/>
    </row>
    <row r="839" s="5" customFormat="1" ht="12.75">
      <c r="I839" s="117"/>
    </row>
    <row r="840" s="5" customFormat="1" ht="12.75">
      <c r="I840" s="117"/>
    </row>
    <row r="841" s="5" customFormat="1" ht="12.75">
      <c r="I841" s="117"/>
    </row>
    <row r="842" s="5" customFormat="1" ht="12.75">
      <c r="I842" s="117"/>
    </row>
    <row r="843" s="5" customFormat="1" ht="12.75">
      <c r="I843" s="117"/>
    </row>
    <row r="844" s="5" customFormat="1" ht="12.75">
      <c r="I844" s="117"/>
    </row>
    <row r="845" s="5" customFormat="1" ht="12.75">
      <c r="I845" s="117"/>
    </row>
    <row r="846" s="5" customFormat="1" ht="12.75">
      <c r="I846" s="117"/>
    </row>
    <row r="847" s="5" customFormat="1" ht="12.75">
      <c r="I847" s="117"/>
    </row>
    <row r="848" s="5" customFormat="1" ht="12.75">
      <c r="I848" s="117"/>
    </row>
    <row r="849" s="5" customFormat="1" ht="12.75">
      <c r="I849" s="117"/>
    </row>
    <row r="850" s="5" customFormat="1" ht="12.75">
      <c r="I850" s="117"/>
    </row>
    <row r="851" s="5" customFormat="1" ht="12.75">
      <c r="I851" s="117"/>
    </row>
    <row r="852" s="5" customFormat="1" ht="12.75">
      <c r="I852" s="117"/>
    </row>
    <row r="853" s="5" customFormat="1" ht="12.75">
      <c r="I853" s="117"/>
    </row>
    <row r="854" s="5" customFormat="1" ht="12.75">
      <c r="I854" s="117"/>
    </row>
    <row r="855" s="5" customFormat="1" ht="12.75">
      <c r="I855" s="117"/>
    </row>
    <row r="856" s="5" customFormat="1" ht="12.75">
      <c r="I856" s="117"/>
    </row>
    <row r="857" s="5" customFormat="1" ht="12.75">
      <c r="I857" s="117"/>
    </row>
    <row r="858" s="5" customFormat="1" ht="12.75">
      <c r="I858" s="117"/>
    </row>
    <row r="859" s="5" customFormat="1" ht="12.75">
      <c r="I859" s="117"/>
    </row>
    <row r="860" s="5" customFormat="1" ht="12.75">
      <c r="I860" s="117"/>
    </row>
    <row r="861" s="5" customFormat="1" ht="12.75">
      <c r="I861" s="117"/>
    </row>
    <row r="862" s="5" customFormat="1" ht="12.75">
      <c r="I862" s="117"/>
    </row>
    <row r="863" s="5" customFormat="1" ht="12.75">
      <c r="I863" s="117"/>
    </row>
    <row r="864" s="5" customFormat="1" ht="12.75">
      <c r="I864" s="117"/>
    </row>
    <row r="865" s="5" customFormat="1" ht="12.75">
      <c r="I865" s="117"/>
    </row>
    <row r="866" s="5" customFormat="1" ht="12.75">
      <c r="I866" s="117"/>
    </row>
    <row r="867" s="5" customFormat="1" ht="12.75">
      <c r="I867" s="117"/>
    </row>
    <row r="868" s="5" customFormat="1" ht="12.75">
      <c r="I868" s="117"/>
    </row>
    <row r="869" s="5" customFormat="1" ht="12.75">
      <c r="I869" s="117"/>
    </row>
    <row r="870" s="5" customFormat="1" ht="12.75">
      <c r="I870" s="117"/>
    </row>
    <row r="871" s="5" customFormat="1" ht="12.75">
      <c r="I871" s="117"/>
    </row>
    <row r="872" s="5" customFormat="1" ht="12.75">
      <c r="I872" s="117"/>
    </row>
    <row r="873" s="5" customFormat="1" ht="12.75">
      <c r="I873" s="117"/>
    </row>
    <row r="874" s="5" customFormat="1" ht="12.75">
      <c r="I874" s="117"/>
    </row>
    <row r="875" s="5" customFormat="1" ht="12.75">
      <c r="I875" s="117"/>
    </row>
    <row r="876" s="5" customFormat="1" ht="12.75">
      <c r="I876" s="117"/>
    </row>
    <row r="877" s="5" customFormat="1" ht="12.75">
      <c r="I877" s="117"/>
    </row>
    <row r="878" s="5" customFormat="1" ht="12.75">
      <c r="I878" s="117"/>
    </row>
    <row r="879" s="5" customFormat="1" ht="12.75">
      <c r="I879" s="117"/>
    </row>
    <row r="880" s="5" customFormat="1" ht="12.75">
      <c r="I880" s="117"/>
    </row>
    <row r="881" s="5" customFormat="1" ht="12.75">
      <c r="I881" s="117"/>
    </row>
    <row r="882" s="5" customFormat="1" ht="12.75">
      <c r="I882" s="117"/>
    </row>
    <row r="883" s="5" customFormat="1" ht="12.75">
      <c r="I883" s="117"/>
    </row>
    <row r="884" s="5" customFormat="1" ht="12.75">
      <c r="I884" s="117"/>
    </row>
    <row r="885" s="5" customFormat="1" ht="12.75">
      <c r="I885" s="117"/>
    </row>
    <row r="886" s="5" customFormat="1" ht="12.75">
      <c r="I886" s="117"/>
    </row>
    <row r="887" s="5" customFormat="1" ht="12.75">
      <c r="I887" s="117"/>
    </row>
    <row r="888" s="5" customFormat="1" ht="12.75">
      <c r="I888" s="117"/>
    </row>
    <row r="889" s="5" customFormat="1" ht="12.75">
      <c r="I889" s="117"/>
    </row>
    <row r="890" s="5" customFormat="1" ht="12.75">
      <c r="I890" s="117"/>
    </row>
    <row r="891" s="5" customFormat="1" ht="12.75">
      <c r="I891" s="117"/>
    </row>
    <row r="892" s="5" customFormat="1" ht="12.75">
      <c r="I892" s="117"/>
    </row>
    <row r="893" s="5" customFormat="1" ht="12.75">
      <c r="I893" s="117"/>
    </row>
    <row r="894" s="5" customFormat="1" ht="12.75">
      <c r="I894" s="117"/>
    </row>
    <row r="895" s="5" customFormat="1" ht="12.75">
      <c r="I895" s="117"/>
    </row>
    <row r="896" s="5" customFormat="1" ht="12.75">
      <c r="I896" s="117"/>
    </row>
    <row r="897" s="5" customFormat="1" ht="12.75">
      <c r="I897" s="117"/>
    </row>
    <row r="898" s="5" customFormat="1" ht="12.75">
      <c r="I898" s="117"/>
    </row>
    <row r="899" s="5" customFormat="1" ht="12.75">
      <c r="I899" s="117"/>
    </row>
    <row r="900" s="5" customFormat="1" ht="12.75">
      <c r="I900" s="117"/>
    </row>
    <row r="901" s="5" customFormat="1" ht="12.75">
      <c r="I901" s="117"/>
    </row>
    <row r="902" s="5" customFormat="1" ht="12.75">
      <c r="I902" s="117"/>
    </row>
    <row r="903" s="5" customFormat="1" ht="12.75">
      <c r="I903" s="117"/>
    </row>
    <row r="904" s="5" customFormat="1" ht="12.75">
      <c r="I904" s="117"/>
    </row>
    <row r="905" s="5" customFormat="1" ht="12.75">
      <c r="I905" s="117"/>
    </row>
    <row r="906" s="5" customFormat="1" ht="12.75">
      <c r="I906" s="117"/>
    </row>
    <row r="907" s="5" customFormat="1" ht="12.75">
      <c r="I907" s="117"/>
    </row>
    <row r="908" s="5" customFormat="1" ht="12.75">
      <c r="I908" s="117"/>
    </row>
    <row r="909" s="5" customFormat="1" ht="12.75">
      <c r="I909" s="117"/>
    </row>
    <row r="910" s="5" customFormat="1" ht="12.75">
      <c r="I910" s="117"/>
    </row>
    <row r="911" s="5" customFormat="1" ht="12.75">
      <c r="I911" s="117"/>
    </row>
    <row r="912" s="5" customFormat="1" ht="12.75">
      <c r="I912" s="117"/>
    </row>
    <row r="913" s="5" customFormat="1" ht="12.75">
      <c r="I913" s="117"/>
    </row>
    <row r="914" s="5" customFormat="1" ht="12.75">
      <c r="I914" s="117"/>
    </row>
    <row r="915" s="5" customFormat="1" ht="12.75">
      <c r="I915" s="117"/>
    </row>
    <row r="916" s="5" customFormat="1" ht="12.75">
      <c r="I916" s="117"/>
    </row>
    <row r="917" s="5" customFormat="1" ht="12.75">
      <c r="I917" s="117"/>
    </row>
    <row r="918" s="5" customFormat="1" ht="12.75">
      <c r="I918" s="117"/>
    </row>
    <row r="919" s="5" customFormat="1" ht="12.75">
      <c r="I919" s="117"/>
    </row>
    <row r="920" s="5" customFormat="1" ht="12.75">
      <c r="I920" s="117"/>
    </row>
    <row r="921" s="5" customFormat="1" ht="12.75">
      <c r="I921" s="117"/>
    </row>
    <row r="922" s="5" customFormat="1" ht="12.75">
      <c r="I922" s="117"/>
    </row>
    <row r="923" s="5" customFormat="1" ht="12.75">
      <c r="I923" s="117"/>
    </row>
    <row r="924" s="5" customFormat="1" ht="12.75">
      <c r="I924" s="117"/>
    </row>
    <row r="925" s="5" customFormat="1" ht="12.75">
      <c r="I925" s="117"/>
    </row>
    <row r="926" s="5" customFormat="1" ht="12.75">
      <c r="I926" s="117"/>
    </row>
    <row r="927" s="5" customFormat="1" ht="12.75">
      <c r="I927" s="117"/>
    </row>
    <row r="928" s="5" customFormat="1" ht="12.75">
      <c r="I928" s="117"/>
    </row>
    <row r="929" s="5" customFormat="1" ht="12.75">
      <c r="I929" s="117"/>
    </row>
    <row r="930" s="5" customFormat="1" ht="12.75">
      <c r="I930" s="117"/>
    </row>
    <row r="931" s="5" customFormat="1" ht="12.75">
      <c r="I931" s="117"/>
    </row>
    <row r="932" s="5" customFormat="1" ht="12.75">
      <c r="I932" s="117"/>
    </row>
    <row r="933" s="5" customFormat="1" ht="12.75">
      <c r="I933" s="117"/>
    </row>
    <row r="934" s="5" customFormat="1" ht="12.75">
      <c r="I934" s="117"/>
    </row>
    <row r="935" s="5" customFormat="1" ht="12.75">
      <c r="I935" s="117"/>
    </row>
    <row r="936" s="5" customFormat="1" ht="12.75">
      <c r="I936" s="117"/>
    </row>
    <row r="937" s="5" customFormat="1" ht="12.75">
      <c r="I937" s="117"/>
    </row>
    <row r="938" s="5" customFormat="1" ht="12.75">
      <c r="I938" s="117"/>
    </row>
    <row r="939" s="5" customFormat="1" ht="12.75">
      <c r="I939" s="117"/>
    </row>
    <row r="940" s="5" customFormat="1" ht="12.75">
      <c r="I940" s="117"/>
    </row>
    <row r="941" s="5" customFormat="1" ht="12.75">
      <c r="I941" s="117"/>
    </row>
    <row r="942" s="5" customFormat="1" ht="12.75">
      <c r="I942" s="117"/>
    </row>
    <row r="943" s="5" customFormat="1" ht="12.75">
      <c r="I943" s="117"/>
    </row>
    <row r="944" s="5" customFormat="1" ht="12.75">
      <c r="I944" s="117"/>
    </row>
    <row r="945" s="5" customFormat="1" ht="12.75">
      <c r="I945" s="117"/>
    </row>
    <row r="946" s="5" customFormat="1" ht="12.75">
      <c r="I946" s="117"/>
    </row>
    <row r="947" s="5" customFormat="1" ht="12.75">
      <c r="I947" s="117"/>
    </row>
    <row r="948" s="5" customFormat="1" ht="12.75">
      <c r="I948" s="117"/>
    </row>
    <row r="949" s="5" customFormat="1" ht="12.75">
      <c r="I949" s="117"/>
    </row>
    <row r="950" s="5" customFormat="1" ht="12.75">
      <c r="I950" s="117"/>
    </row>
    <row r="951" s="5" customFormat="1" ht="12.75">
      <c r="I951" s="117"/>
    </row>
    <row r="952" s="5" customFormat="1" ht="12.75">
      <c r="I952" s="117"/>
    </row>
    <row r="953" s="5" customFormat="1" ht="12.75">
      <c r="I953" s="117"/>
    </row>
    <row r="954" s="5" customFormat="1" ht="12.75">
      <c r="I954" s="117"/>
    </row>
    <row r="955" s="5" customFormat="1" ht="12.75">
      <c r="I955" s="117"/>
    </row>
    <row r="956" s="5" customFormat="1" ht="12.75">
      <c r="I956" s="117"/>
    </row>
    <row r="957" s="5" customFormat="1" ht="12.75">
      <c r="I957" s="117"/>
    </row>
    <row r="958" s="5" customFormat="1" ht="12.75">
      <c r="I958" s="117"/>
    </row>
    <row r="959" s="5" customFormat="1" ht="12.75">
      <c r="I959" s="117"/>
    </row>
    <row r="960" s="5" customFormat="1" ht="12.75">
      <c r="I960" s="117"/>
    </row>
    <row r="961" s="5" customFormat="1" ht="12.75">
      <c r="I961" s="117"/>
    </row>
    <row r="962" s="5" customFormat="1" ht="12.75">
      <c r="I962" s="117"/>
    </row>
    <row r="963" s="5" customFormat="1" ht="12.75">
      <c r="I963" s="117"/>
    </row>
    <row r="964" s="5" customFormat="1" ht="12.75">
      <c r="I964" s="117"/>
    </row>
    <row r="965" s="5" customFormat="1" ht="12.75">
      <c r="I965" s="117"/>
    </row>
    <row r="966" s="5" customFormat="1" ht="12.75">
      <c r="I966" s="117"/>
    </row>
    <row r="967" s="5" customFormat="1" ht="12.75">
      <c r="I967" s="117"/>
    </row>
    <row r="968" s="5" customFormat="1" ht="12.75">
      <c r="I968" s="117"/>
    </row>
    <row r="969" s="5" customFormat="1" ht="12.75">
      <c r="I969" s="117"/>
    </row>
    <row r="970" s="5" customFormat="1" ht="12.75">
      <c r="I970" s="117"/>
    </row>
    <row r="971" s="5" customFormat="1" ht="12.75">
      <c r="I971" s="117"/>
    </row>
    <row r="972" s="5" customFormat="1" ht="12.75">
      <c r="I972" s="117"/>
    </row>
    <row r="973" s="5" customFormat="1" ht="12.75">
      <c r="I973" s="117"/>
    </row>
    <row r="974" s="5" customFormat="1" ht="12.75">
      <c r="I974" s="117"/>
    </row>
    <row r="975" s="5" customFormat="1" ht="12.75">
      <c r="I975" s="117"/>
    </row>
    <row r="976" s="5" customFormat="1" ht="12.75">
      <c r="I976" s="117"/>
    </row>
    <row r="977" s="5" customFormat="1" ht="12.75">
      <c r="I977" s="117"/>
    </row>
    <row r="978" s="5" customFormat="1" ht="12.75">
      <c r="I978" s="117"/>
    </row>
    <row r="979" s="5" customFormat="1" ht="12.75">
      <c r="I979" s="117"/>
    </row>
    <row r="980" s="5" customFormat="1" ht="12.75">
      <c r="I980" s="117"/>
    </row>
    <row r="981" s="5" customFormat="1" ht="12.75">
      <c r="I981" s="117"/>
    </row>
    <row r="982" s="5" customFormat="1" ht="12.75">
      <c r="I982" s="117"/>
    </row>
    <row r="983" s="5" customFormat="1" ht="12.75">
      <c r="I983" s="117"/>
    </row>
    <row r="984" s="5" customFormat="1" ht="12.75">
      <c r="I984" s="117"/>
    </row>
    <row r="985" s="5" customFormat="1" ht="12.75">
      <c r="I985" s="117"/>
    </row>
    <row r="986" s="5" customFormat="1" ht="12.75">
      <c r="I986" s="117"/>
    </row>
    <row r="987" s="5" customFormat="1" ht="12.75">
      <c r="I987" s="117"/>
    </row>
    <row r="988" s="5" customFormat="1" ht="12.75">
      <c r="I988" s="117"/>
    </row>
    <row r="989" s="5" customFormat="1" ht="12.75">
      <c r="I989" s="117"/>
    </row>
    <row r="990" s="5" customFormat="1" ht="12.75">
      <c r="I990" s="117"/>
    </row>
    <row r="991" s="5" customFormat="1" ht="12.75">
      <c r="I991" s="117"/>
    </row>
    <row r="992" s="5" customFormat="1" ht="12.75">
      <c r="I992" s="117"/>
    </row>
    <row r="993" s="5" customFormat="1" ht="12.75">
      <c r="I993" s="117"/>
    </row>
    <row r="994" s="5" customFormat="1" ht="12.75">
      <c r="I994" s="117"/>
    </row>
    <row r="995" s="5" customFormat="1" ht="12.75">
      <c r="I995" s="117"/>
    </row>
    <row r="996" s="5" customFormat="1" ht="12.75">
      <c r="I996" s="117"/>
    </row>
    <row r="997" s="5" customFormat="1" ht="12.75">
      <c r="I997" s="117"/>
    </row>
    <row r="998" s="5" customFormat="1" ht="12.75">
      <c r="I998" s="117"/>
    </row>
    <row r="999" s="5" customFormat="1" ht="12.75">
      <c r="I999" s="117"/>
    </row>
    <row r="1000" s="5" customFormat="1" ht="12.75">
      <c r="I1000" s="117"/>
    </row>
    <row r="1001" s="5" customFormat="1" ht="12.75">
      <c r="I1001" s="117"/>
    </row>
    <row r="1002" s="5" customFormat="1" ht="12.75">
      <c r="I1002" s="117"/>
    </row>
    <row r="1003" s="5" customFormat="1" ht="12.75">
      <c r="I1003" s="117"/>
    </row>
    <row r="1004" s="5" customFormat="1" ht="12.75">
      <c r="I1004" s="117"/>
    </row>
    <row r="1005" s="5" customFormat="1" ht="12.75">
      <c r="I1005" s="117"/>
    </row>
    <row r="1006" s="5" customFormat="1" ht="12.75">
      <c r="I1006" s="117"/>
    </row>
    <row r="1007" s="5" customFormat="1" ht="12.75">
      <c r="I1007" s="117"/>
    </row>
    <row r="1008" s="5" customFormat="1" ht="12.75">
      <c r="I1008" s="117"/>
    </row>
    <row r="1009" s="5" customFormat="1" ht="12.75">
      <c r="I1009" s="117"/>
    </row>
    <row r="1010" s="5" customFormat="1" ht="12.75">
      <c r="I1010" s="117"/>
    </row>
    <row r="1011" s="5" customFormat="1" ht="12.75">
      <c r="I1011" s="117"/>
    </row>
    <row r="1012" s="5" customFormat="1" ht="12.75">
      <c r="I1012" s="117"/>
    </row>
    <row r="1013" s="5" customFormat="1" ht="12.75">
      <c r="I1013" s="117"/>
    </row>
    <row r="1014" s="5" customFormat="1" ht="12.75">
      <c r="I1014" s="117"/>
    </row>
    <row r="1015" s="5" customFormat="1" ht="12.75">
      <c r="I1015" s="117"/>
    </row>
    <row r="1016" s="5" customFormat="1" ht="12.75">
      <c r="I1016" s="117"/>
    </row>
    <row r="1017" s="5" customFormat="1" ht="12.75">
      <c r="I1017" s="117"/>
    </row>
    <row r="1018" s="5" customFormat="1" ht="12.75">
      <c r="I1018" s="117"/>
    </row>
    <row r="1019" s="5" customFormat="1" ht="12.75">
      <c r="I1019" s="117"/>
    </row>
    <row r="1020" s="5" customFormat="1" ht="12.75">
      <c r="I1020" s="117"/>
    </row>
    <row r="1021" s="5" customFormat="1" ht="12.75">
      <c r="I1021" s="117"/>
    </row>
    <row r="1022" s="5" customFormat="1" ht="12.75">
      <c r="I1022" s="117"/>
    </row>
    <row r="1023" s="5" customFormat="1" ht="12.75">
      <c r="I1023" s="117"/>
    </row>
    <row r="1024" s="5" customFormat="1" ht="12.75">
      <c r="I1024" s="117"/>
    </row>
    <row r="1025" s="5" customFormat="1" ht="12.75">
      <c r="I1025" s="117"/>
    </row>
    <row r="1026" s="5" customFormat="1" ht="12.75">
      <c r="I1026" s="117"/>
    </row>
    <row r="1027" s="5" customFormat="1" ht="12.75">
      <c r="I1027" s="117"/>
    </row>
    <row r="1028" s="5" customFormat="1" ht="12.75">
      <c r="I1028" s="117"/>
    </row>
    <row r="1029" s="5" customFormat="1" ht="12.75">
      <c r="I1029" s="117"/>
    </row>
    <row r="1030" s="5" customFormat="1" ht="12.75">
      <c r="I1030" s="117"/>
    </row>
    <row r="1031" s="5" customFormat="1" ht="12.75">
      <c r="I1031" s="117"/>
    </row>
    <row r="1032" s="5" customFormat="1" ht="12.75">
      <c r="I1032" s="117"/>
    </row>
    <row r="1033" s="5" customFormat="1" ht="12.75">
      <c r="I1033" s="117"/>
    </row>
    <row r="1034" s="5" customFormat="1" ht="12.75">
      <c r="I1034" s="117"/>
    </row>
    <row r="1035" s="5" customFormat="1" ht="12.75">
      <c r="I1035" s="117"/>
    </row>
    <row r="1036" s="5" customFormat="1" ht="12.75">
      <c r="I1036" s="117"/>
    </row>
    <row r="1037" s="5" customFormat="1" ht="12.75">
      <c r="I1037" s="117"/>
    </row>
    <row r="1038" s="5" customFormat="1" ht="12.75">
      <c r="I1038" s="117"/>
    </row>
    <row r="1039" s="5" customFormat="1" ht="12.75">
      <c r="I1039" s="117"/>
    </row>
    <row r="1040" s="5" customFormat="1" ht="12.75">
      <c r="I1040" s="117"/>
    </row>
    <row r="1041" s="5" customFormat="1" ht="12.75">
      <c r="I1041" s="117"/>
    </row>
    <row r="1042" s="5" customFormat="1" ht="12.75">
      <c r="I1042" s="117"/>
    </row>
    <row r="1043" s="5" customFormat="1" ht="12.75">
      <c r="I1043" s="117"/>
    </row>
    <row r="1044" s="5" customFormat="1" ht="12.75">
      <c r="I1044" s="117"/>
    </row>
    <row r="1045" s="5" customFormat="1" ht="12.75">
      <c r="I1045" s="117"/>
    </row>
    <row r="1046" s="5" customFormat="1" ht="12.75">
      <c r="I1046" s="117"/>
    </row>
    <row r="1047" s="5" customFormat="1" ht="12.75">
      <c r="I1047" s="117"/>
    </row>
    <row r="1048" s="5" customFormat="1" ht="12.75">
      <c r="I1048" s="117"/>
    </row>
    <row r="1049" s="5" customFormat="1" ht="12.75">
      <c r="I1049" s="117"/>
    </row>
    <row r="1050" s="5" customFormat="1" ht="12.75">
      <c r="I1050" s="117"/>
    </row>
    <row r="1051" s="5" customFormat="1" ht="12.75">
      <c r="I1051" s="117"/>
    </row>
    <row r="1052" s="5" customFormat="1" ht="12.75">
      <c r="I1052" s="117"/>
    </row>
    <row r="1053" s="5" customFormat="1" ht="12.75">
      <c r="I1053" s="117"/>
    </row>
    <row r="1054" s="5" customFormat="1" ht="12.75">
      <c r="I1054" s="117"/>
    </row>
    <row r="1055" s="5" customFormat="1" ht="12.75">
      <c r="I1055" s="117"/>
    </row>
    <row r="1056" s="5" customFormat="1" ht="12.75">
      <c r="I1056" s="117"/>
    </row>
    <row r="1057" s="5" customFormat="1" ht="12.75">
      <c r="I1057" s="117"/>
    </row>
    <row r="1058" s="5" customFormat="1" ht="12.75">
      <c r="I1058" s="117"/>
    </row>
    <row r="1059" s="5" customFormat="1" ht="12.75">
      <c r="I1059" s="117"/>
    </row>
    <row r="1060" s="5" customFormat="1" ht="12.75">
      <c r="I1060" s="117"/>
    </row>
    <row r="1061" s="5" customFormat="1" ht="12.75">
      <c r="I1061" s="117"/>
    </row>
    <row r="1062" s="5" customFormat="1" ht="12.75">
      <c r="I1062" s="117"/>
    </row>
    <row r="1063" s="5" customFormat="1" ht="12.75">
      <c r="I1063" s="117"/>
    </row>
    <row r="1064" s="5" customFormat="1" ht="12.75">
      <c r="I1064" s="117"/>
    </row>
    <row r="1065" s="5" customFormat="1" ht="12.75">
      <c r="I1065" s="117"/>
    </row>
    <row r="1066" s="5" customFormat="1" ht="12.75">
      <c r="I1066" s="117"/>
    </row>
    <row r="1067" s="5" customFormat="1" ht="12.75">
      <c r="I1067" s="117"/>
    </row>
    <row r="1068" s="5" customFormat="1" ht="12.75">
      <c r="I1068" s="117"/>
    </row>
    <row r="1069" s="5" customFormat="1" ht="12.75">
      <c r="I1069" s="117"/>
    </row>
    <row r="1070" s="5" customFormat="1" ht="12.75">
      <c r="I1070" s="117"/>
    </row>
    <row r="1071" s="5" customFormat="1" ht="12.75">
      <c r="I1071" s="117"/>
    </row>
    <row r="1072" s="5" customFormat="1" ht="12.75">
      <c r="I1072" s="117"/>
    </row>
    <row r="1073" s="5" customFormat="1" ht="12.75">
      <c r="I1073" s="117"/>
    </row>
    <row r="1074" s="5" customFormat="1" ht="12.75">
      <c r="I1074" s="117"/>
    </row>
    <row r="1075" s="5" customFormat="1" ht="12.75">
      <c r="I1075" s="117"/>
    </row>
    <row r="1076" s="5" customFormat="1" ht="12.75">
      <c r="I1076" s="117"/>
    </row>
    <row r="1077" s="5" customFormat="1" ht="12.75">
      <c r="I1077" s="117"/>
    </row>
    <row r="1078" s="5" customFormat="1" ht="12.75">
      <c r="I1078" s="117"/>
    </row>
    <row r="1079" s="5" customFormat="1" ht="12.75">
      <c r="I1079" s="117"/>
    </row>
    <row r="1080" s="5" customFormat="1" ht="12.75">
      <c r="I1080" s="117"/>
    </row>
    <row r="1081" s="5" customFormat="1" ht="12.75">
      <c r="I1081" s="117"/>
    </row>
    <row r="1082" s="5" customFormat="1" ht="12.75">
      <c r="I1082" s="117"/>
    </row>
    <row r="1083" s="5" customFormat="1" ht="12.75">
      <c r="I1083" s="117"/>
    </row>
    <row r="1084" s="5" customFormat="1" ht="12.75">
      <c r="I1084" s="117"/>
    </row>
    <row r="1085" s="5" customFormat="1" ht="12.75">
      <c r="I1085" s="117"/>
    </row>
    <row r="1086" s="5" customFormat="1" ht="12.75">
      <c r="I1086" s="117"/>
    </row>
    <row r="1087" s="5" customFormat="1" ht="12.75">
      <c r="I1087" s="117"/>
    </row>
    <row r="1088" s="5" customFormat="1" ht="12.75">
      <c r="I1088" s="117"/>
    </row>
    <row r="1089" s="5" customFormat="1" ht="12.75">
      <c r="I1089" s="117"/>
    </row>
    <row r="1090" s="5" customFormat="1" ht="12.75">
      <c r="I1090" s="117"/>
    </row>
    <row r="1091" s="5" customFormat="1" ht="12.75">
      <c r="I1091" s="117"/>
    </row>
    <row r="1092" s="5" customFormat="1" ht="12.75">
      <c r="I1092" s="117"/>
    </row>
    <row r="1093" s="5" customFormat="1" ht="12.75">
      <c r="I1093" s="117"/>
    </row>
    <row r="1094" s="5" customFormat="1" ht="12.75">
      <c r="I1094" s="117"/>
    </row>
    <row r="1095" s="5" customFormat="1" ht="12.75">
      <c r="I1095" s="117"/>
    </row>
    <row r="1096" s="5" customFormat="1" ht="12.75">
      <c r="I1096" s="117"/>
    </row>
    <row r="1097" s="5" customFormat="1" ht="12.75">
      <c r="I1097" s="117"/>
    </row>
    <row r="1098" s="5" customFormat="1" ht="12.75">
      <c r="I1098" s="117"/>
    </row>
    <row r="1099" s="5" customFormat="1" ht="12.75">
      <c r="I1099" s="117"/>
    </row>
    <row r="1100" s="5" customFormat="1" ht="12.75">
      <c r="I1100" s="117"/>
    </row>
    <row r="1101" s="5" customFormat="1" ht="12.75">
      <c r="I1101" s="117"/>
    </row>
    <row r="1102" s="5" customFormat="1" ht="12.75">
      <c r="I1102" s="117"/>
    </row>
    <row r="1103" s="5" customFormat="1" ht="12.75">
      <c r="I1103" s="117"/>
    </row>
    <row r="1104" s="5" customFormat="1" ht="12.75">
      <c r="I1104" s="117"/>
    </row>
    <row r="1105" s="5" customFormat="1" ht="12.75">
      <c r="I1105" s="117"/>
    </row>
    <row r="1106" s="5" customFormat="1" ht="12.75">
      <c r="I1106" s="117"/>
    </row>
    <row r="1107" s="5" customFormat="1" ht="12.75">
      <c r="I1107" s="117"/>
    </row>
    <row r="1108" s="5" customFormat="1" ht="12.75">
      <c r="I1108" s="117"/>
    </row>
    <row r="1109" s="5" customFormat="1" ht="12.75">
      <c r="I1109" s="117"/>
    </row>
    <row r="1110" s="5" customFormat="1" ht="12.75">
      <c r="I1110" s="117"/>
    </row>
    <row r="1111" s="5" customFormat="1" ht="12.75">
      <c r="I1111" s="117"/>
    </row>
    <row r="1112" s="5" customFormat="1" ht="12.75">
      <c r="I1112" s="117"/>
    </row>
    <row r="1113" s="5" customFormat="1" ht="12.75">
      <c r="I1113" s="117"/>
    </row>
    <row r="1114" s="5" customFormat="1" ht="12.75">
      <c r="I1114" s="117"/>
    </row>
    <row r="1115" s="5" customFormat="1" ht="12.75">
      <c r="I1115" s="117"/>
    </row>
    <row r="1116" s="5" customFormat="1" ht="12.75">
      <c r="I1116" s="117"/>
    </row>
    <row r="1117" s="5" customFormat="1" ht="12.75">
      <c r="I1117" s="117"/>
    </row>
    <row r="1118" s="5" customFormat="1" ht="12.75">
      <c r="I1118" s="117"/>
    </row>
    <row r="1119" s="5" customFormat="1" ht="12.75">
      <c r="I1119" s="117"/>
    </row>
    <row r="1120" s="5" customFormat="1" ht="12.75">
      <c r="I1120" s="117"/>
    </row>
    <row r="1121" s="5" customFormat="1" ht="12.75">
      <c r="I1121" s="117"/>
    </row>
    <row r="1122" s="5" customFormat="1" ht="12.75">
      <c r="I1122" s="117"/>
    </row>
    <row r="1123" s="5" customFormat="1" ht="12.75">
      <c r="I1123" s="117"/>
    </row>
    <row r="1124" s="5" customFormat="1" ht="12.75">
      <c r="I1124" s="117"/>
    </row>
    <row r="1125" s="5" customFormat="1" ht="12.75">
      <c r="I1125" s="117"/>
    </row>
    <row r="1126" s="5" customFormat="1" ht="12.75">
      <c r="I1126" s="117"/>
    </row>
    <row r="1127" s="5" customFormat="1" ht="12.75">
      <c r="I1127" s="117"/>
    </row>
    <row r="1128" s="5" customFormat="1" ht="12.75">
      <c r="I1128" s="117"/>
    </row>
    <row r="1129" s="5" customFormat="1" ht="12.75">
      <c r="I1129" s="117"/>
    </row>
    <row r="1130" s="5" customFormat="1" ht="12.75">
      <c r="I1130" s="117"/>
    </row>
    <row r="1131" s="5" customFormat="1" ht="12.75">
      <c r="I1131" s="117"/>
    </row>
    <row r="1132" s="5" customFormat="1" ht="12.75">
      <c r="I1132" s="117"/>
    </row>
    <row r="1133" s="5" customFormat="1" ht="12.75">
      <c r="I1133" s="117"/>
    </row>
    <row r="1134" s="5" customFormat="1" ht="12.75">
      <c r="I1134" s="117"/>
    </row>
    <row r="1135" s="5" customFormat="1" ht="12.75">
      <c r="I1135" s="117"/>
    </row>
    <row r="1136" s="5" customFormat="1" ht="12.75">
      <c r="I1136" s="117"/>
    </row>
    <row r="1137" s="5" customFormat="1" ht="12.75">
      <c r="I1137" s="117"/>
    </row>
    <row r="1138" s="5" customFormat="1" ht="12.75">
      <c r="I1138" s="117"/>
    </row>
    <row r="1139" s="5" customFormat="1" ht="12.75">
      <c r="I1139" s="117"/>
    </row>
    <row r="1140" s="5" customFormat="1" ht="12.75">
      <c r="I1140" s="117"/>
    </row>
    <row r="1141" s="5" customFormat="1" ht="12.75">
      <c r="I1141" s="117"/>
    </row>
    <row r="1142" s="5" customFormat="1" ht="12.75">
      <c r="I1142" s="117"/>
    </row>
    <row r="1143" s="5" customFormat="1" ht="12.75">
      <c r="I1143" s="117"/>
    </row>
    <row r="1144" s="5" customFormat="1" ht="12.75">
      <c r="I1144" s="117"/>
    </row>
    <row r="1145" s="5" customFormat="1" ht="12.75">
      <c r="I1145" s="117"/>
    </row>
    <row r="1146" s="5" customFormat="1" ht="12.75">
      <c r="I1146" s="117"/>
    </row>
    <row r="1147" s="5" customFormat="1" ht="12.75">
      <c r="I1147" s="117"/>
    </row>
    <row r="1148" s="5" customFormat="1" ht="12.75">
      <c r="I1148" s="117"/>
    </row>
    <row r="1149" s="5" customFormat="1" ht="12.75">
      <c r="I1149" s="117"/>
    </row>
    <row r="1150" s="5" customFormat="1" ht="12.75">
      <c r="I1150" s="117"/>
    </row>
    <row r="1151" s="5" customFormat="1" ht="12.75">
      <c r="I1151" s="117"/>
    </row>
    <row r="1152" s="5" customFormat="1" ht="12.75">
      <c r="I1152" s="117"/>
    </row>
    <row r="1153" s="5" customFormat="1" ht="12.75">
      <c r="I1153" s="117"/>
    </row>
    <row r="1154" s="5" customFormat="1" ht="12.75">
      <c r="I1154" s="117"/>
    </row>
    <row r="1155" s="5" customFormat="1" ht="12.75">
      <c r="I1155" s="117"/>
    </row>
    <row r="1156" s="5" customFormat="1" ht="12.75">
      <c r="I1156" s="117"/>
    </row>
    <row r="1157" s="5" customFormat="1" ht="12.75">
      <c r="I1157" s="117"/>
    </row>
    <row r="1158" s="5" customFormat="1" ht="12.75">
      <c r="I1158" s="117"/>
    </row>
    <row r="1159" s="5" customFormat="1" ht="12.75">
      <c r="I1159" s="117"/>
    </row>
    <row r="1160" s="5" customFormat="1" ht="12.75">
      <c r="I1160" s="117"/>
    </row>
    <row r="1161" s="5" customFormat="1" ht="12.75">
      <c r="I1161" s="117"/>
    </row>
    <row r="1162" s="5" customFormat="1" ht="12.75">
      <c r="I1162" s="117"/>
    </row>
    <row r="1163" s="5" customFormat="1" ht="12.75">
      <c r="I1163" s="117"/>
    </row>
    <row r="1164" s="5" customFormat="1" ht="12.75">
      <c r="I1164" s="117"/>
    </row>
    <row r="1165" s="5" customFormat="1" ht="12.75">
      <c r="I1165" s="117"/>
    </row>
    <row r="1166" s="5" customFormat="1" ht="12.75">
      <c r="I1166" s="117"/>
    </row>
    <row r="1167" s="5" customFormat="1" ht="12.75">
      <c r="I1167" s="117"/>
    </row>
    <row r="1168" s="5" customFormat="1" ht="12.75">
      <c r="I1168" s="117"/>
    </row>
    <row r="1169" s="5" customFormat="1" ht="12.75">
      <c r="I1169" s="117"/>
    </row>
    <row r="1170" s="5" customFormat="1" ht="12.75">
      <c r="I1170" s="117"/>
    </row>
    <row r="1171" s="5" customFormat="1" ht="12.75">
      <c r="I1171" s="117"/>
    </row>
    <row r="1172" s="5" customFormat="1" ht="12.75">
      <c r="I1172" s="117"/>
    </row>
    <row r="1173" s="5" customFormat="1" ht="12.75">
      <c r="I1173" s="117"/>
    </row>
    <row r="1174" s="5" customFormat="1" ht="12.75">
      <c r="I1174" s="117"/>
    </row>
    <row r="1175" s="5" customFormat="1" ht="12.75">
      <c r="I1175" s="117"/>
    </row>
    <row r="1176" s="5" customFormat="1" ht="12.75">
      <c r="I1176" s="117"/>
    </row>
    <row r="1177" s="5" customFormat="1" ht="12.75">
      <c r="I1177" s="117"/>
    </row>
    <row r="1178" s="5" customFormat="1" ht="12.75">
      <c r="I1178" s="117"/>
    </row>
    <row r="1179" s="5" customFormat="1" ht="12.75">
      <c r="I1179" s="117"/>
    </row>
    <row r="1180" s="5" customFormat="1" ht="12.75">
      <c r="I1180" s="117"/>
    </row>
    <row r="1181" s="5" customFormat="1" ht="12.75">
      <c r="I1181" s="117"/>
    </row>
    <row r="1182" s="5" customFormat="1" ht="12.75">
      <c r="I1182" s="117"/>
    </row>
    <row r="1183" s="5" customFormat="1" ht="12.75">
      <c r="I1183" s="117"/>
    </row>
    <row r="1184" s="5" customFormat="1" ht="12.75">
      <c r="I1184" s="117"/>
    </row>
    <row r="1185" s="5" customFormat="1" ht="12.75">
      <c r="I1185" s="117"/>
    </row>
    <row r="1186" s="5" customFormat="1" ht="12.75">
      <c r="I1186" s="117"/>
    </row>
    <row r="1187" s="5" customFormat="1" ht="12.75">
      <c r="I1187" s="117"/>
    </row>
    <row r="1188" s="5" customFormat="1" ht="12.75">
      <c r="I1188" s="117"/>
    </row>
    <row r="1189" s="5" customFormat="1" ht="12.75">
      <c r="I1189" s="117"/>
    </row>
    <row r="1190" s="5" customFormat="1" ht="12.75">
      <c r="I1190" s="117"/>
    </row>
    <row r="1191" s="5" customFormat="1" ht="12.75">
      <c r="I1191" s="117"/>
    </row>
    <row r="1192" s="5" customFormat="1" ht="12.75">
      <c r="I1192" s="117"/>
    </row>
    <row r="1193" s="5" customFormat="1" ht="12.75">
      <c r="I1193" s="117"/>
    </row>
    <row r="1194" s="5" customFormat="1" ht="12.75">
      <c r="I1194" s="117"/>
    </row>
    <row r="1195" s="5" customFormat="1" ht="12.75">
      <c r="I1195" s="117"/>
    </row>
    <row r="1196" s="5" customFormat="1" ht="12.75">
      <c r="I1196" s="117"/>
    </row>
    <row r="1197" s="5" customFormat="1" ht="12.75">
      <c r="I1197" s="117"/>
    </row>
    <row r="1198" s="5" customFormat="1" ht="12.75">
      <c r="I1198" s="117"/>
    </row>
    <row r="1199" s="5" customFormat="1" ht="12.75">
      <c r="I1199" s="117"/>
    </row>
    <row r="1200" s="5" customFormat="1" ht="12.75">
      <c r="I1200" s="117"/>
    </row>
    <row r="1201" s="5" customFormat="1" ht="12.75">
      <c r="I1201" s="117"/>
    </row>
    <row r="1202" s="5" customFormat="1" ht="12.75">
      <c r="I1202" s="117"/>
    </row>
    <row r="1203" s="5" customFormat="1" ht="12.75">
      <c r="I1203" s="117"/>
    </row>
    <row r="1204" s="5" customFormat="1" ht="12.75">
      <c r="I1204" s="117"/>
    </row>
    <row r="1205" s="5" customFormat="1" ht="12.75">
      <c r="I1205" s="117"/>
    </row>
    <row r="1206" s="5" customFormat="1" ht="12.75">
      <c r="I1206" s="117"/>
    </row>
    <row r="1207" s="5" customFormat="1" ht="12.75">
      <c r="I1207" s="117"/>
    </row>
    <row r="1208" s="5" customFormat="1" ht="12.75">
      <c r="I1208" s="117"/>
    </row>
    <row r="1209" s="5" customFormat="1" ht="12.75">
      <c r="I1209" s="117"/>
    </row>
    <row r="1210" s="5" customFormat="1" ht="12.75">
      <c r="I1210" s="117"/>
    </row>
    <row r="1211" s="5" customFormat="1" ht="12.75">
      <c r="I1211" s="117"/>
    </row>
    <row r="1212" s="5" customFormat="1" ht="12.75">
      <c r="I1212" s="117"/>
    </row>
    <row r="1213" s="5" customFormat="1" ht="12.75">
      <c r="I1213" s="117"/>
    </row>
    <row r="1214" s="5" customFormat="1" ht="12.75">
      <c r="I1214" s="117"/>
    </row>
    <row r="1215" s="5" customFormat="1" ht="12.75">
      <c r="I1215" s="117"/>
    </row>
    <row r="1216" s="5" customFormat="1" ht="12.75">
      <c r="I1216" s="117"/>
    </row>
    <row r="1217" s="5" customFormat="1" ht="12.75">
      <c r="I1217" s="117"/>
    </row>
    <row r="1218" s="5" customFormat="1" ht="12.75">
      <c r="I1218" s="117"/>
    </row>
    <row r="1219" s="5" customFormat="1" ht="12.75">
      <c r="I1219" s="117"/>
    </row>
    <row r="1220" s="5" customFormat="1" ht="12.75">
      <c r="I1220" s="117"/>
    </row>
    <row r="1221" s="5" customFormat="1" ht="12.75">
      <c r="I1221" s="117"/>
    </row>
    <row r="1222" s="5" customFormat="1" ht="12.75">
      <c r="I1222" s="117"/>
    </row>
    <row r="1223" s="5" customFormat="1" ht="12.75">
      <c r="I1223" s="117"/>
    </row>
    <row r="1224" s="5" customFormat="1" ht="12.75">
      <c r="I1224" s="117"/>
    </row>
    <row r="1225" s="5" customFormat="1" ht="12.75">
      <c r="I1225" s="117"/>
    </row>
    <row r="1226" s="5" customFormat="1" ht="12.75">
      <c r="I1226" s="117"/>
    </row>
    <row r="1227" s="5" customFormat="1" ht="12.75">
      <c r="I1227" s="117"/>
    </row>
    <row r="1228" s="5" customFormat="1" ht="12.75">
      <c r="I1228" s="117"/>
    </row>
    <row r="1229" s="5" customFormat="1" ht="12.75">
      <c r="I1229" s="117"/>
    </row>
    <row r="1230" s="5" customFormat="1" ht="12.75">
      <c r="I1230" s="117"/>
    </row>
    <row r="1231" s="5" customFormat="1" ht="12.75">
      <c r="I1231" s="117"/>
    </row>
    <row r="1232" s="5" customFormat="1" ht="12.75">
      <c r="I1232" s="117"/>
    </row>
    <row r="1233" s="5" customFormat="1" ht="12.75">
      <c r="I1233" s="117"/>
    </row>
    <row r="1234" s="5" customFormat="1" ht="12.75">
      <c r="I1234" s="117"/>
    </row>
    <row r="1235" s="5" customFormat="1" ht="12.75">
      <c r="I1235" s="117"/>
    </row>
    <row r="1236" s="5" customFormat="1" ht="12.75">
      <c r="I1236" s="117"/>
    </row>
    <row r="1237" s="5" customFormat="1" ht="12.75">
      <c r="I1237" s="117"/>
    </row>
    <row r="1238" s="5" customFormat="1" ht="12.75">
      <c r="I1238" s="117"/>
    </row>
    <row r="1239" s="5" customFormat="1" ht="12.75">
      <c r="I1239" s="117"/>
    </row>
    <row r="1240" s="5" customFormat="1" ht="12.75">
      <c r="I1240" s="117"/>
    </row>
    <row r="1241" s="5" customFormat="1" ht="12.75">
      <c r="I1241" s="117"/>
    </row>
    <row r="1242" s="5" customFormat="1" ht="12.75">
      <c r="I1242" s="117"/>
    </row>
    <row r="1243" s="5" customFormat="1" ht="12.75">
      <c r="I1243" s="117"/>
    </row>
    <row r="1244" s="5" customFormat="1" ht="12.75">
      <c r="I1244" s="117"/>
    </row>
    <row r="1245" s="5" customFormat="1" ht="12.75">
      <c r="I1245" s="117"/>
    </row>
    <row r="1246" s="5" customFormat="1" ht="12.75">
      <c r="I1246" s="117"/>
    </row>
    <row r="1247" s="5" customFormat="1" ht="12.75">
      <c r="I1247" s="117"/>
    </row>
    <row r="1248" s="5" customFormat="1" ht="12.75">
      <c r="I1248" s="117"/>
    </row>
    <row r="1249" s="5" customFormat="1" ht="12.75">
      <c r="I1249" s="117"/>
    </row>
    <row r="1250" s="5" customFormat="1" ht="12.75">
      <c r="I1250" s="117"/>
    </row>
    <row r="1251" s="5" customFormat="1" ht="12.75">
      <c r="I1251" s="117"/>
    </row>
    <row r="1252" s="5" customFormat="1" ht="12.75">
      <c r="I1252" s="117"/>
    </row>
    <row r="1253" s="5" customFormat="1" ht="12.75">
      <c r="I1253" s="117"/>
    </row>
    <row r="1254" s="5" customFormat="1" ht="12.75">
      <c r="I1254" s="117"/>
    </row>
    <row r="1255" s="5" customFormat="1" ht="12.75">
      <c r="I1255" s="117"/>
    </row>
    <row r="1256" s="5" customFormat="1" ht="12.75">
      <c r="I1256" s="117"/>
    </row>
    <row r="1257" s="5" customFormat="1" ht="12.75">
      <c r="I1257" s="117"/>
    </row>
    <row r="1258" s="5" customFormat="1" ht="12.75">
      <c r="I1258" s="117"/>
    </row>
    <row r="1259" s="5" customFormat="1" ht="12.75">
      <c r="I1259" s="117"/>
    </row>
    <row r="1260" s="5" customFormat="1" ht="12.75">
      <c r="I1260" s="117"/>
    </row>
    <row r="1261" s="5" customFormat="1" ht="12.75">
      <c r="I1261" s="117"/>
    </row>
    <row r="1262" s="5" customFormat="1" ht="12.75">
      <c r="I1262" s="117"/>
    </row>
    <row r="1263" s="5" customFormat="1" ht="12.75">
      <c r="I1263" s="117"/>
    </row>
    <row r="1264" s="5" customFormat="1" ht="12.75">
      <c r="I1264" s="117"/>
    </row>
    <row r="1265" s="5" customFormat="1" ht="12.75">
      <c r="I1265" s="117"/>
    </row>
    <row r="1266" s="5" customFormat="1" ht="12.75">
      <c r="I1266" s="117"/>
    </row>
    <row r="1267" s="5" customFormat="1" ht="12.75">
      <c r="I1267" s="117"/>
    </row>
    <row r="1268" s="5" customFormat="1" ht="12.75">
      <c r="I1268" s="117"/>
    </row>
    <row r="1269" s="5" customFormat="1" ht="12.75">
      <c r="I1269" s="117"/>
    </row>
    <row r="1270" s="5" customFormat="1" ht="12.75">
      <c r="I1270" s="117"/>
    </row>
    <row r="1271" s="5" customFormat="1" ht="12.75">
      <c r="I1271" s="117"/>
    </row>
    <row r="1272" s="5" customFormat="1" ht="12.75">
      <c r="I1272" s="117"/>
    </row>
    <row r="1273" s="5" customFormat="1" ht="12.75">
      <c r="I1273" s="117"/>
    </row>
    <row r="1274" s="5" customFormat="1" ht="12.75">
      <c r="I1274" s="117"/>
    </row>
    <row r="1275" s="5" customFormat="1" ht="12.75">
      <c r="I1275" s="117"/>
    </row>
    <row r="1276" s="5" customFormat="1" ht="12.75">
      <c r="I1276" s="117"/>
    </row>
    <row r="1277" s="5" customFormat="1" ht="12.75">
      <c r="I1277" s="117"/>
    </row>
    <row r="1278" s="5" customFormat="1" ht="12.75">
      <c r="I1278" s="117"/>
    </row>
    <row r="1279" s="5" customFormat="1" ht="12.75">
      <c r="I1279" s="117"/>
    </row>
    <row r="1280" s="5" customFormat="1" ht="12.75">
      <c r="I1280" s="117"/>
    </row>
    <row r="1281" s="5" customFormat="1" ht="12.75">
      <c r="I1281" s="117"/>
    </row>
    <row r="1282" s="5" customFormat="1" ht="12.75">
      <c r="I1282" s="117"/>
    </row>
    <row r="1283" s="5" customFormat="1" ht="12.75">
      <c r="I1283" s="117"/>
    </row>
    <row r="1284" s="5" customFormat="1" ht="12.75">
      <c r="I1284" s="117"/>
    </row>
    <row r="1285" s="5" customFormat="1" ht="12.75">
      <c r="I1285" s="117"/>
    </row>
    <row r="1286" s="5" customFormat="1" ht="12.75">
      <c r="I1286" s="117"/>
    </row>
    <row r="1287" s="5" customFormat="1" ht="12.75">
      <c r="I1287" s="117"/>
    </row>
    <row r="1288" s="5" customFormat="1" ht="12.75">
      <c r="I1288" s="117"/>
    </row>
    <row r="1289" s="5" customFormat="1" ht="12.75">
      <c r="I1289" s="117"/>
    </row>
    <row r="1290" s="5" customFormat="1" ht="12.75">
      <c r="I1290" s="117"/>
    </row>
    <row r="1291" s="5" customFormat="1" ht="12.75">
      <c r="I1291" s="117"/>
    </row>
    <row r="1292" s="5" customFormat="1" ht="12.75">
      <c r="I1292" s="117"/>
    </row>
    <row r="1293" s="5" customFormat="1" ht="12.75">
      <c r="I1293" s="117"/>
    </row>
    <row r="1294" s="5" customFormat="1" ht="12.75">
      <c r="I1294" s="117"/>
    </row>
    <row r="1295" s="5" customFormat="1" ht="12.75">
      <c r="I1295" s="117"/>
    </row>
    <row r="1296" s="5" customFormat="1" ht="12.75">
      <c r="I1296" s="117"/>
    </row>
    <row r="1297" s="5" customFormat="1" ht="12.75">
      <c r="I1297" s="117"/>
    </row>
    <row r="1298" s="5" customFormat="1" ht="12.75">
      <c r="I1298" s="117"/>
    </row>
    <row r="1299" s="5" customFormat="1" ht="12.75">
      <c r="I1299" s="117"/>
    </row>
    <row r="1300" s="5" customFormat="1" ht="12.75">
      <c r="I1300" s="117"/>
    </row>
    <row r="1301" s="5" customFormat="1" ht="12.75">
      <c r="I1301" s="117"/>
    </row>
    <row r="1302" s="5" customFormat="1" ht="12.75">
      <c r="I1302" s="117"/>
    </row>
    <row r="1303" s="5" customFormat="1" ht="12.75">
      <c r="I1303" s="117"/>
    </row>
    <row r="1304" s="5" customFormat="1" ht="12.75">
      <c r="I1304" s="117"/>
    </row>
    <row r="1305" s="5" customFormat="1" ht="12.75">
      <c r="I1305" s="117"/>
    </row>
    <row r="1306" s="5" customFormat="1" ht="12.75">
      <c r="I1306" s="117"/>
    </row>
    <row r="1307" s="5" customFormat="1" ht="12.75">
      <c r="I1307" s="117"/>
    </row>
    <row r="1308" s="5" customFormat="1" ht="12.75">
      <c r="I1308" s="117"/>
    </row>
    <row r="1309" s="5" customFormat="1" ht="12.75">
      <c r="I1309" s="117"/>
    </row>
    <row r="1310" s="5" customFormat="1" ht="12.75">
      <c r="I1310" s="117"/>
    </row>
    <row r="1311" s="5" customFormat="1" ht="12.75">
      <c r="I1311" s="117"/>
    </row>
    <row r="1312" s="5" customFormat="1" ht="12.75">
      <c r="I1312" s="117"/>
    </row>
    <row r="1313" s="5" customFormat="1" ht="12.75">
      <c r="I1313" s="117"/>
    </row>
    <row r="1314" s="5" customFormat="1" ht="12.75">
      <c r="I1314" s="117"/>
    </row>
    <row r="1315" s="5" customFormat="1" ht="12.75">
      <c r="I1315" s="117"/>
    </row>
    <row r="1316" s="5" customFormat="1" ht="12.75">
      <c r="I1316" s="117"/>
    </row>
    <row r="1317" s="5" customFormat="1" ht="12.75">
      <c r="I1317" s="117"/>
    </row>
    <row r="1318" s="5" customFormat="1" ht="12.75">
      <c r="I1318" s="117"/>
    </row>
    <row r="1319" s="5" customFormat="1" ht="12.75">
      <c r="I1319" s="117"/>
    </row>
    <row r="1320" s="5" customFormat="1" ht="12.75">
      <c r="I1320" s="117"/>
    </row>
    <row r="1321" s="5" customFormat="1" ht="12.75">
      <c r="I1321" s="117"/>
    </row>
    <row r="1322" s="5" customFormat="1" ht="12.75">
      <c r="I1322" s="117"/>
    </row>
    <row r="1323" s="5" customFormat="1" ht="12.75">
      <c r="I1323" s="117"/>
    </row>
    <row r="1324" s="5" customFormat="1" ht="12.75">
      <c r="I1324" s="117"/>
    </row>
    <row r="1325" s="5" customFormat="1" ht="12.75">
      <c r="I1325" s="117"/>
    </row>
    <row r="1326" s="5" customFormat="1" ht="12.75">
      <c r="I1326" s="117"/>
    </row>
    <row r="1327" s="5" customFormat="1" ht="12.75">
      <c r="I1327" s="117"/>
    </row>
    <row r="1328" s="5" customFormat="1" ht="12.75">
      <c r="I1328" s="117"/>
    </row>
    <row r="1329" s="5" customFormat="1" ht="12.75">
      <c r="I1329" s="117"/>
    </row>
    <row r="1330" s="5" customFormat="1" ht="12.75">
      <c r="I1330" s="117"/>
    </row>
    <row r="1331" s="5" customFormat="1" ht="12.75">
      <c r="I1331" s="117"/>
    </row>
    <row r="1332" s="5" customFormat="1" ht="12.75">
      <c r="I1332" s="117"/>
    </row>
    <row r="1333" s="5" customFormat="1" ht="12.75">
      <c r="I1333" s="117"/>
    </row>
    <row r="1334" s="5" customFormat="1" ht="12.75">
      <c r="I1334" s="117"/>
    </row>
    <row r="1335" s="5" customFormat="1" ht="12.75">
      <c r="I1335" s="117"/>
    </row>
    <row r="1336" s="5" customFormat="1" ht="12.75">
      <c r="I1336" s="117"/>
    </row>
    <row r="1337" s="5" customFormat="1" ht="12.75">
      <c r="I1337" s="117"/>
    </row>
    <row r="1338" s="5" customFormat="1" ht="12.75">
      <c r="I1338" s="117"/>
    </row>
    <row r="1339" s="5" customFormat="1" ht="12.75">
      <c r="I1339" s="117"/>
    </row>
    <row r="1340" s="5" customFormat="1" ht="12.75">
      <c r="I1340" s="117"/>
    </row>
    <row r="1341" s="5" customFormat="1" ht="12.75">
      <c r="I1341" s="117"/>
    </row>
    <row r="1342" s="5" customFormat="1" ht="12.75">
      <c r="I1342" s="117"/>
    </row>
    <row r="1343" s="5" customFormat="1" ht="12.75">
      <c r="I1343" s="117"/>
    </row>
    <row r="1344" s="5" customFormat="1" ht="12.75">
      <c r="I1344" s="117"/>
    </row>
    <row r="1345" s="5" customFormat="1" ht="12.75">
      <c r="I1345" s="117"/>
    </row>
    <row r="1346" s="5" customFormat="1" ht="12.75">
      <c r="I1346" s="117"/>
    </row>
    <row r="1347" s="5" customFormat="1" ht="12.75">
      <c r="I1347" s="117"/>
    </row>
    <row r="1348" s="5" customFormat="1" ht="12.75">
      <c r="I1348" s="117"/>
    </row>
    <row r="1349" s="5" customFormat="1" ht="12.75">
      <c r="I1349" s="117"/>
    </row>
    <row r="1350" s="5" customFormat="1" ht="12.75">
      <c r="I1350" s="117"/>
    </row>
    <row r="1351" s="5" customFormat="1" ht="12.75">
      <c r="I1351" s="117"/>
    </row>
    <row r="1352" s="5" customFormat="1" ht="12.75">
      <c r="I1352" s="117"/>
    </row>
    <row r="1353" s="5" customFormat="1" ht="12.75">
      <c r="I1353" s="117"/>
    </row>
    <row r="1354" s="5" customFormat="1" ht="12.75">
      <c r="I1354" s="117"/>
    </row>
    <row r="1355" s="5" customFormat="1" ht="12.75">
      <c r="I1355" s="117"/>
    </row>
    <row r="1356" s="5" customFormat="1" ht="12.75">
      <c r="I1356" s="117"/>
    </row>
    <row r="1357" s="5" customFormat="1" ht="12.75">
      <c r="I1357" s="117"/>
    </row>
    <row r="1358" s="5" customFormat="1" ht="12.75">
      <c r="I1358" s="117"/>
    </row>
    <row r="1359" s="5" customFormat="1" ht="12.75">
      <c r="I1359" s="117"/>
    </row>
    <row r="1360" s="5" customFormat="1" ht="12.75">
      <c r="I1360" s="117"/>
    </row>
    <row r="1361" s="5" customFormat="1" ht="12.75">
      <c r="I1361" s="117"/>
    </row>
    <row r="1362" s="5" customFormat="1" ht="12.75">
      <c r="I1362" s="117"/>
    </row>
    <row r="1363" s="5" customFormat="1" ht="12.75">
      <c r="I1363" s="117"/>
    </row>
    <row r="1364" s="5" customFormat="1" ht="12.75">
      <c r="I1364" s="117"/>
    </row>
    <row r="1365" s="5" customFormat="1" ht="12.75">
      <c r="I1365" s="117"/>
    </row>
    <row r="1366" s="5" customFormat="1" ht="12.75">
      <c r="I1366" s="117"/>
    </row>
    <row r="1367" s="5" customFormat="1" ht="12.75">
      <c r="I1367" s="117"/>
    </row>
    <row r="1368" s="5" customFormat="1" ht="12.75">
      <c r="I1368" s="117"/>
    </row>
    <row r="1369" s="5" customFormat="1" ht="12.75">
      <c r="I1369" s="117"/>
    </row>
    <row r="1370" s="5" customFormat="1" ht="12.75">
      <c r="I1370" s="117"/>
    </row>
    <row r="1371" s="5" customFormat="1" ht="12.75">
      <c r="I1371" s="117"/>
    </row>
    <row r="1372" s="5" customFormat="1" ht="12.75">
      <c r="I1372" s="117"/>
    </row>
    <row r="1373" s="5" customFormat="1" ht="12.75">
      <c r="I1373" s="117"/>
    </row>
    <row r="1374" s="5" customFormat="1" ht="12.75">
      <c r="I1374" s="117"/>
    </row>
    <row r="1375" s="5" customFormat="1" ht="12.75">
      <c r="I1375" s="117"/>
    </row>
    <row r="1376" s="5" customFormat="1" ht="12.75">
      <c r="I1376" s="117"/>
    </row>
    <row r="1377" s="5" customFormat="1" ht="12.75">
      <c r="I1377" s="117"/>
    </row>
    <row r="1378" s="5" customFormat="1" ht="12.75">
      <c r="I1378" s="117"/>
    </row>
    <row r="1379" s="5" customFormat="1" ht="12.75">
      <c r="I1379" s="117"/>
    </row>
    <row r="1380" s="5" customFormat="1" ht="12.75">
      <c r="I1380" s="117"/>
    </row>
    <row r="1381" s="5" customFormat="1" ht="12.75">
      <c r="I1381" s="117"/>
    </row>
    <row r="1382" s="5" customFormat="1" ht="12.75">
      <c r="I1382" s="117"/>
    </row>
    <row r="1383" s="5" customFormat="1" ht="12.75">
      <c r="I1383" s="117"/>
    </row>
    <row r="1384" s="5" customFormat="1" ht="12.75">
      <c r="I1384" s="117"/>
    </row>
    <row r="1385" s="5" customFormat="1" ht="12.75">
      <c r="I1385" s="117"/>
    </row>
    <row r="1386" s="5" customFormat="1" ht="12.75">
      <c r="I1386" s="117"/>
    </row>
    <row r="1387" s="5" customFormat="1" ht="12.75">
      <c r="I1387" s="117"/>
    </row>
    <row r="1388" s="5" customFormat="1" ht="12.75">
      <c r="I1388" s="117"/>
    </row>
    <row r="1389" s="5" customFormat="1" ht="12.75">
      <c r="I1389" s="117"/>
    </row>
    <row r="1390" s="5" customFormat="1" ht="12.75">
      <c r="I1390" s="117"/>
    </row>
    <row r="1391" s="5" customFormat="1" ht="12.75">
      <c r="I1391" s="117"/>
    </row>
    <row r="1392" s="5" customFormat="1" ht="12.75">
      <c r="I1392" s="117"/>
    </row>
    <row r="1393" s="5" customFormat="1" ht="12.75">
      <c r="I1393" s="117"/>
    </row>
    <row r="1394" s="5" customFormat="1" ht="12.75">
      <c r="I1394" s="117"/>
    </row>
    <row r="1395" s="5" customFormat="1" ht="12.75">
      <c r="I1395" s="117"/>
    </row>
    <row r="1396" s="5" customFormat="1" ht="12.75">
      <c r="I1396" s="117"/>
    </row>
    <row r="1397" s="5" customFormat="1" ht="12.75">
      <c r="I1397" s="117"/>
    </row>
    <row r="1398" s="5" customFormat="1" ht="12.75">
      <c r="I1398" s="117"/>
    </row>
    <row r="1399" s="5" customFormat="1" ht="12.75">
      <c r="I1399" s="117"/>
    </row>
    <row r="1400" s="5" customFormat="1" ht="12.75">
      <c r="I1400" s="117"/>
    </row>
    <row r="1401" s="5" customFormat="1" ht="12.75">
      <c r="I1401" s="117"/>
    </row>
    <row r="1402" s="5" customFormat="1" ht="12.75">
      <c r="I1402" s="117"/>
    </row>
    <row r="1403" s="5" customFormat="1" ht="12.75">
      <c r="I1403" s="117"/>
    </row>
    <row r="1404" s="5" customFormat="1" ht="12.75">
      <c r="I1404" s="117"/>
    </row>
    <row r="1405" s="5" customFormat="1" ht="12.75">
      <c r="I1405" s="117"/>
    </row>
    <row r="1406" s="5" customFormat="1" ht="12.75">
      <c r="I1406" s="117"/>
    </row>
    <row r="1407" s="5" customFormat="1" ht="12.75">
      <c r="I1407" s="117"/>
    </row>
    <row r="1408" s="5" customFormat="1" ht="12.75">
      <c r="I1408" s="117"/>
    </row>
    <row r="1409" s="5" customFormat="1" ht="12.75">
      <c r="I1409" s="117"/>
    </row>
    <row r="1410" s="5" customFormat="1" ht="12.75">
      <c r="I1410" s="117"/>
    </row>
    <row r="1411" s="5" customFormat="1" ht="12.75">
      <c r="I1411" s="117"/>
    </row>
    <row r="1412" s="5" customFormat="1" ht="12.75">
      <c r="I1412" s="117"/>
    </row>
    <row r="1413" s="5" customFormat="1" ht="12.75">
      <c r="I1413" s="117"/>
    </row>
    <row r="1414" s="5" customFormat="1" ht="12.75">
      <c r="I1414" s="117"/>
    </row>
    <row r="1415" s="5" customFormat="1" ht="12.75">
      <c r="I1415" s="117"/>
    </row>
    <row r="1416" s="5" customFormat="1" ht="12.75">
      <c r="I1416" s="117"/>
    </row>
    <row r="1417" s="5" customFormat="1" ht="12.75">
      <c r="I1417" s="117"/>
    </row>
    <row r="1418" s="5" customFormat="1" ht="12.75">
      <c r="I1418" s="117"/>
    </row>
    <row r="1419" s="5" customFormat="1" ht="12.75">
      <c r="I1419" s="117"/>
    </row>
    <row r="1420" s="5" customFormat="1" ht="12.75">
      <c r="I1420" s="117"/>
    </row>
    <row r="1421" s="5" customFormat="1" ht="12.75">
      <c r="I1421" s="117"/>
    </row>
    <row r="1422" s="5" customFormat="1" ht="12.75">
      <c r="I1422" s="117"/>
    </row>
    <row r="1423" s="5" customFormat="1" ht="12.75">
      <c r="I1423" s="117"/>
    </row>
    <row r="1424" s="5" customFormat="1" ht="12.75">
      <c r="I1424" s="117"/>
    </row>
    <row r="1425" s="5" customFormat="1" ht="12.75">
      <c r="I1425" s="117"/>
    </row>
    <row r="1426" s="5" customFormat="1" ht="12.75">
      <c r="I1426" s="117"/>
    </row>
    <row r="1427" s="5" customFormat="1" ht="12.75">
      <c r="I1427" s="117"/>
    </row>
    <row r="1428" s="5" customFormat="1" ht="12.75">
      <c r="I1428" s="117"/>
    </row>
    <row r="1429" s="5" customFormat="1" ht="12.75">
      <c r="I1429" s="117"/>
    </row>
    <row r="1430" s="5" customFormat="1" ht="12.75">
      <c r="I1430" s="117"/>
    </row>
    <row r="1431" s="5" customFormat="1" ht="12.75">
      <c r="I1431" s="117"/>
    </row>
    <row r="1432" s="5" customFormat="1" ht="12.75">
      <c r="I1432" s="117"/>
    </row>
    <row r="1433" s="5" customFormat="1" ht="12.75">
      <c r="I1433" s="117"/>
    </row>
    <row r="1434" s="5" customFormat="1" ht="12.75">
      <c r="I1434" s="117"/>
    </row>
    <row r="1435" s="5" customFormat="1" ht="12.75">
      <c r="I1435" s="117"/>
    </row>
    <row r="1436" s="5" customFormat="1" ht="12.75">
      <c r="I1436" s="117"/>
    </row>
    <row r="1437" s="5" customFormat="1" ht="12.75">
      <c r="I1437" s="117"/>
    </row>
    <row r="1438" s="5" customFormat="1" ht="12.75">
      <c r="I1438" s="117"/>
    </row>
    <row r="1439" s="5" customFormat="1" ht="12.75">
      <c r="I1439" s="117"/>
    </row>
    <row r="1440" s="5" customFormat="1" ht="12.75">
      <c r="I1440" s="117"/>
    </row>
    <row r="1441" s="5" customFormat="1" ht="12.75">
      <c r="I1441" s="117"/>
    </row>
    <row r="1442" s="5" customFormat="1" ht="12.75">
      <c r="I1442" s="117"/>
    </row>
    <row r="1443" s="5" customFormat="1" ht="12.75">
      <c r="I1443" s="117"/>
    </row>
    <row r="1444" s="5" customFormat="1" ht="12.75">
      <c r="I1444" s="117"/>
    </row>
    <row r="1445" s="5" customFormat="1" ht="12.75">
      <c r="I1445" s="117"/>
    </row>
    <row r="1446" s="5" customFormat="1" ht="12.75">
      <c r="I1446" s="117"/>
    </row>
    <row r="1447" s="5" customFormat="1" ht="12.75">
      <c r="I1447" s="117"/>
    </row>
    <row r="1448" s="5" customFormat="1" ht="12.75">
      <c r="I1448" s="117"/>
    </row>
    <row r="1449" s="5" customFormat="1" ht="12.75">
      <c r="I1449" s="117"/>
    </row>
    <row r="1450" s="5" customFormat="1" ht="12.75">
      <c r="I1450" s="117"/>
    </row>
    <row r="1451" s="5" customFormat="1" ht="12.75">
      <c r="I1451" s="117"/>
    </row>
    <row r="1452" s="5" customFormat="1" ht="12.75">
      <c r="I1452" s="117"/>
    </row>
    <row r="1453" s="5" customFormat="1" ht="12.75">
      <c r="I1453" s="117"/>
    </row>
    <row r="1454" s="5" customFormat="1" ht="12.75">
      <c r="I1454" s="117"/>
    </row>
    <row r="1455" s="5" customFormat="1" ht="12.75">
      <c r="I1455" s="117"/>
    </row>
    <row r="1456" s="5" customFormat="1" ht="12.75">
      <c r="I1456" s="117"/>
    </row>
    <row r="1457" s="5" customFormat="1" ht="12.75">
      <c r="I1457" s="117"/>
    </row>
    <row r="1458" s="5" customFormat="1" ht="12.75">
      <c r="I1458" s="117"/>
    </row>
    <row r="1459" s="5" customFormat="1" ht="12.75">
      <c r="I1459" s="117"/>
    </row>
    <row r="1460" s="5" customFormat="1" ht="12.75">
      <c r="I1460" s="117"/>
    </row>
    <row r="1461" s="5" customFormat="1" ht="12.75">
      <c r="I1461" s="117"/>
    </row>
    <row r="1462" s="5" customFormat="1" ht="12.75">
      <c r="I1462" s="117"/>
    </row>
    <row r="1463" s="5" customFormat="1" ht="12.75">
      <c r="I1463" s="117"/>
    </row>
    <row r="1464" s="5" customFormat="1" ht="12.75">
      <c r="I1464" s="117"/>
    </row>
    <row r="1465" s="5" customFormat="1" ht="12.75">
      <c r="I1465" s="117"/>
    </row>
    <row r="1466" s="5" customFormat="1" ht="12.75">
      <c r="I1466" s="117"/>
    </row>
    <row r="1467" s="5" customFormat="1" ht="12.75">
      <c r="I1467" s="117"/>
    </row>
    <row r="1468" s="5" customFormat="1" ht="12.75">
      <c r="I1468" s="117"/>
    </row>
    <row r="1469" s="5" customFormat="1" ht="12.75">
      <c r="I1469" s="117"/>
    </row>
    <row r="1470" s="5" customFormat="1" ht="12.75">
      <c r="I1470" s="117"/>
    </row>
    <row r="1471" s="5" customFormat="1" ht="12.75">
      <c r="I1471" s="117"/>
    </row>
    <row r="1472" s="5" customFormat="1" ht="12.75">
      <c r="I1472" s="117"/>
    </row>
    <row r="1473" s="5" customFormat="1" ht="12.75">
      <c r="I1473" s="117"/>
    </row>
    <row r="1474" s="5" customFormat="1" ht="12.75">
      <c r="I1474" s="117"/>
    </row>
    <row r="1475" s="5" customFormat="1" ht="12.75">
      <c r="I1475" s="117"/>
    </row>
    <row r="1476" s="5" customFormat="1" ht="12.75">
      <c r="I1476" s="117"/>
    </row>
    <row r="1477" s="5" customFormat="1" ht="12.75">
      <c r="I1477" s="117"/>
    </row>
    <row r="1478" s="5" customFormat="1" ht="12.75">
      <c r="I1478" s="117"/>
    </row>
    <row r="1479" s="5" customFormat="1" ht="12.75">
      <c r="I1479" s="117"/>
    </row>
    <row r="1480" s="5" customFormat="1" ht="12.75">
      <c r="I1480" s="117"/>
    </row>
    <row r="1481" s="5" customFormat="1" ht="12.75">
      <c r="I1481" s="117"/>
    </row>
    <row r="1482" s="5" customFormat="1" ht="12.75">
      <c r="I1482" s="117"/>
    </row>
    <row r="1483" s="5" customFormat="1" ht="12.75">
      <c r="I1483" s="117"/>
    </row>
    <row r="1484" s="5" customFormat="1" ht="12.75">
      <c r="I1484" s="117"/>
    </row>
    <row r="1485" s="5" customFormat="1" ht="12.75">
      <c r="I1485" s="117"/>
    </row>
    <row r="1486" s="5" customFormat="1" ht="12.75">
      <c r="I1486" s="117"/>
    </row>
    <row r="1487" s="5" customFormat="1" ht="12.75">
      <c r="I1487" s="117"/>
    </row>
    <row r="1488" s="5" customFormat="1" ht="12.75">
      <c r="I1488" s="117"/>
    </row>
    <row r="1489" s="5" customFormat="1" ht="12.75">
      <c r="I1489" s="117"/>
    </row>
    <row r="1490" s="5" customFormat="1" ht="12.75">
      <c r="I1490" s="117"/>
    </row>
    <row r="1491" s="5" customFormat="1" ht="12.75">
      <c r="I1491" s="117"/>
    </row>
    <row r="1492" s="5" customFormat="1" ht="12.75">
      <c r="I1492" s="117"/>
    </row>
    <row r="1493" s="5" customFormat="1" ht="12.75">
      <c r="I1493" s="117"/>
    </row>
    <row r="1494" s="5" customFormat="1" ht="12.75">
      <c r="I1494" s="117"/>
    </row>
    <row r="1495" s="5" customFormat="1" ht="12.75">
      <c r="I1495" s="117"/>
    </row>
    <row r="1496" s="5" customFormat="1" ht="12.75">
      <c r="I1496" s="117"/>
    </row>
    <row r="1497" s="5" customFormat="1" ht="12.75">
      <c r="I1497" s="117"/>
    </row>
    <row r="1498" s="5" customFormat="1" ht="12.75">
      <c r="I1498" s="117"/>
    </row>
    <row r="1499" s="5" customFormat="1" ht="12.75">
      <c r="I1499" s="117"/>
    </row>
    <row r="1500" s="5" customFormat="1" ht="12.75">
      <c r="I1500" s="117"/>
    </row>
    <row r="1501" s="5" customFormat="1" ht="12.75">
      <c r="I1501" s="117"/>
    </row>
    <row r="1502" s="5" customFormat="1" ht="12.75">
      <c r="I1502" s="117"/>
    </row>
    <row r="1503" s="5" customFormat="1" ht="12.75">
      <c r="I1503" s="117"/>
    </row>
    <row r="1504" s="5" customFormat="1" ht="12.75">
      <c r="I1504" s="117"/>
    </row>
    <row r="1505" s="5" customFormat="1" ht="12.75">
      <c r="I1505" s="117"/>
    </row>
    <row r="1506" s="5" customFormat="1" ht="12.75">
      <c r="I1506" s="117"/>
    </row>
    <row r="1507" s="5" customFormat="1" ht="12.75">
      <c r="I1507" s="117"/>
    </row>
    <row r="1508" s="5" customFormat="1" ht="12.75">
      <c r="I1508" s="117"/>
    </row>
    <row r="1509" s="5" customFormat="1" ht="12.75">
      <c r="I1509" s="117"/>
    </row>
    <row r="1510" s="5" customFormat="1" ht="12.75">
      <c r="I1510" s="117"/>
    </row>
    <row r="1511" s="5" customFormat="1" ht="12.75">
      <c r="I1511" s="117"/>
    </row>
    <row r="1512" s="5" customFormat="1" ht="12.75">
      <c r="I1512" s="117"/>
    </row>
    <row r="1513" s="5" customFormat="1" ht="12.75">
      <c r="I1513" s="117"/>
    </row>
    <row r="1514" s="5" customFormat="1" ht="12.75">
      <c r="I1514" s="117"/>
    </row>
    <row r="1515" s="5" customFormat="1" ht="12.75">
      <c r="I1515" s="117"/>
    </row>
    <row r="1516" s="5" customFormat="1" ht="12.75">
      <c r="I1516" s="117"/>
    </row>
    <row r="1517" s="5" customFormat="1" ht="12.75">
      <c r="I1517" s="117"/>
    </row>
    <row r="1518" s="5" customFormat="1" ht="12.75">
      <c r="I1518" s="117"/>
    </row>
    <row r="1519" s="5" customFormat="1" ht="12.75">
      <c r="I1519" s="117"/>
    </row>
    <row r="1520" s="5" customFormat="1" ht="12.75">
      <c r="I1520" s="117"/>
    </row>
    <row r="1521" s="5" customFormat="1" ht="12.75">
      <c r="I1521" s="117"/>
    </row>
    <row r="1522" s="5" customFormat="1" ht="12.75">
      <c r="I1522" s="117"/>
    </row>
    <row r="1523" s="5" customFormat="1" ht="12.75">
      <c r="I1523" s="117"/>
    </row>
    <row r="1524" s="5" customFormat="1" ht="12.75">
      <c r="I1524" s="117"/>
    </row>
    <row r="1525" s="5" customFormat="1" ht="12.75">
      <c r="I1525" s="117"/>
    </row>
    <row r="1526" s="5" customFormat="1" ht="12.75">
      <c r="I1526" s="117"/>
    </row>
    <row r="1527" s="5" customFormat="1" ht="12.75">
      <c r="I1527" s="117"/>
    </row>
    <row r="1528" s="5" customFormat="1" ht="12.75">
      <c r="I1528" s="117"/>
    </row>
    <row r="1529" s="5" customFormat="1" ht="12.75">
      <c r="I1529" s="117"/>
    </row>
    <row r="1530" s="5" customFormat="1" ht="12.75">
      <c r="I1530" s="117"/>
    </row>
    <row r="1531" s="5" customFormat="1" ht="12.75">
      <c r="I1531" s="117"/>
    </row>
    <row r="1532" s="5" customFormat="1" ht="12.75">
      <c r="I1532" s="117"/>
    </row>
    <row r="1533" s="5" customFormat="1" ht="12.75">
      <c r="I1533" s="117"/>
    </row>
    <row r="1534" s="5" customFormat="1" ht="12.75">
      <c r="I1534" s="117"/>
    </row>
    <row r="1535" s="5" customFormat="1" ht="12.75">
      <c r="I1535" s="117"/>
    </row>
    <row r="1536" s="5" customFormat="1" ht="12.75">
      <c r="I1536" s="117"/>
    </row>
    <row r="1537" s="5" customFormat="1" ht="12.75">
      <c r="I1537" s="117"/>
    </row>
    <row r="1538" s="5" customFormat="1" ht="12.75">
      <c r="I1538" s="117"/>
    </row>
    <row r="1539" s="5" customFormat="1" ht="12.75">
      <c r="I1539" s="117"/>
    </row>
    <row r="1540" s="5" customFormat="1" ht="12.75">
      <c r="I1540" s="117"/>
    </row>
    <row r="1541" s="5" customFormat="1" ht="12.75">
      <c r="I1541" s="117"/>
    </row>
    <row r="1542" s="5" customFormat="1" ht="12.75">
      <c r="I1542" s="117"/>
    </row>
    <row r="1543" s="5" customFormat="1" ht="12.75">
      <c r="I1543" s="117"/>
    </row>
    <row r="1544" s="5" customFormat="1" ht="12.75">
      <c r="I1544" s="117"/>
    </row>
    <row r="1545" s="5" customFormat="1" ht="12.75">
      <c r="I1545" s="117"/>
    </row>
    <row r="1546" s="5" customFormat="1" ht="12.75">
      <c r="I1546" s="117"/>
    </row>
    <row r="1547" s="5" customFormat="1" ht="12.75">
      <c r="I1547" s="117"/>
    </row>
    <row r="1548" s="5" customFormat="1" ht="12.75">
      <c r="I1548" s="117"/>
    </row>
    <row r="1549" s="5" customFormat="1" ht="12.75">
      <c r="I1549" s="117"/>
    </row>
    <row r="1550" s="5" customFormat="1" ht="12.75">
      <c r="I1550" s="117"/>
    </row>
    <row r="1551" s="5" customFormat="1" ht="12.75">
      <c r="I1551" s="117"/>
    </row>
    <row r="1552" s="5" customFormat="1" ht="12.75">
      <c r="I1552" s="117"/>
    </row>
    <row r="1553" s="5" customFormat="1" ht="12.75">
      <c r="I1553" s="117"/>
    </row>
    <row r="1554" s="5" customFormat="1" ht="12.75">
      <c r="I1554" s="117"/>
    </row>
    <row r="1555" s="5" customFormat="1" ht="12.75">
      <c r="I1555" s="117"/>
    </row>
    <row r="1556" s="5" customFormat="1" ht="12.75">
      <c r="I1556" s="117"/>
    </row>
    <row r="1557" s="5" customFormat="1" ht="12.75">
      <c r="I1557" s="117"/>
    </row>
    <row r="1558" s="5" customFormat="1" ht="12.75">
      <c r="I1558" s="117"/>
    </row>
    <row r="1559" s="5" customFormat="1" ht="12.75">
      <c r="I1559" s="117"/>
    </row>
    <row r="1560" s="5" customFormat="1" ht="12.75">
      <c r="I1560" s="117"/>
    </row>
    <row r="1561" s="5" customFormat="1" ht="12.75">
      <c r="I1561" s="117"/>
    </row>
    <row r="1562" s="5" customFormat="1" ht="12.75">
      <c r="I1562" s="117"/>
    </row>
    <row r="1563" s="5" customFormat="1" ht="12.75">
      <c r="I1563" s="117"/>
    </row>
    <row r="1564" s="5" customFormat="1" ht="12.75">
      <c r="I1564" s="117"/>
    </row>
    <row r="1565" s="5" customFormat="1" ht="12.75">
      <c r="I1565" s="117"/>
    </row>
    <row r="1566" s="5" customFormat="1" ht="12.75">
      <c r="I1566" s="117"/>
    </row>
    <row r="1567" s="5" customFormat="1" ht="12.75">
      <c r="I1567" s="117"/>
    </row>
    <row r="1568" s="5" customFormat="1" ht="12.75">
      <c r="I1568" s="117"/>
    </row>
    <row r="1569" s="5" customFormat="1" ht="12.75">
      <c r="I1569" s="117"/>
    </row>
    <row r="1570" s="5" customFormat="1" ht="12.75">
      <c r="I1570" s="117"/>
    </row>
    <row r="1571" s="5" customFormat="1" ht="12.75">
      <c r="I1571" s="117"/>
    </row>
    <row r="1572" s="5" customFormat="1" ht="12.75">
      <c r="I1572" s="117"/>
    </row>
    <row r="1573" s="5" customFormat="1" ht="12.75">
      <c r="I1573" s="117"/>
    </row>
    <row r="1574" s="5" customFormat="1" ht="12.75">
      <c r="I1574" s="117"/>
    </row>
    <row r="1575" s="5" customFormat="1" ht="12.75">
      <c r="I1575" s="117"/>
    </row>
    <row r="1576" s="5" customFormat="1" ht="12.75">
      <c r="I1576" s="117"/>
    </row>
    <row r="1577" s="5" customFormat="1" ht="12.75">
      <c r="I1577" s="117"/>
    </row>
    <row r="1578" s="5" customFormat="1" ht="12.75">
      <c r="I1578" s="117"/>
    </row>
    <row r="1579" s="5" customFormat="1" ht="12.75">
      <c r="I1579" s="117"/>
    </row>
    <row r="1580" s="5" customFormat="1" ht="12.75">
      <c r="I1580" s="117"/>
    </row>
    <row r="1581" s="5" customFormat="1" ht="12.75">
      <c r="I1581" s="117"/>
    </row>
    <row r="1582" s="5" customFormat="1" ht="12.75">
      <c r="I1582" s="117"/>
    </row>
    <row r="1583" s="5" customFormat="1" ht="12.75">
      <c r="I1583" s="117"/>
    </row>
    <row r="1584" s="5" customFormat="1" ht="12.75">
      <c r="I1584" s="117"/>
    </row>
    <row r="1585" s="5" customFormat="1" ht="12.75">
      <c r="I1585" s="117"/>
    </row>
    <row r="1586" s="5" customFormat="1" ht="12.75">
      <c r="I1586" s="117"/>
    </row>
    <row r="1587" s="5" customFormat="1" ht="12.75">
      <c r="I1587" s="117"/>
    </row>
    <row r="1588" s="5" customFormat="1" ht="12.75">
      <c r="I1588" s="117"/>
    </row>
    <row r="1589" s="5" customFormat="1" ht="12.75">
      <c r="I1589" s="117"/>
    </row>
    <row r="1590" s="5" customFormat="1" ht="12.75">
      <c r="I1590" s="117"/>
    </row>
    <row r="1591" s="5" customFormat="1" ht="12.75">
      <c r="I1591" s="117"/>
    </row>
    <row r="1592" s="5" customFormat="1" ht="12.75">
      <c r="I1592" s="117"/>
    </row>
    <row r="1593" s="5" customFormat="1" ht="12.75">
      <c r="I1593" s="117"/>
    </row>
    <row r="1594" s="5" customFormat="1" ht="12.75">
      <c r="I1594" s="117"/>
    </row>
    <row r="1595" s="5" customFormat="1" ht="12.75">
      <c r="I1595" s="117"/>
    </row>
    <row r="1596" s="5" customFormat="1" ht="12.75">
      <c r="I1596" s="117"/>
    </row>
    <row r="1597" s="5" customFormat="1" ht="12.75">
      <c r="I1597" s="117"/>
    </row>
    <row r="1598" s="5" customFormat="1" ht="12.75">
      <c r="I1598" s="117"/>
    </row>
    <row r="1599" s="5" customFormat="1" ht="12.75">
      <c r="I1599" s="117"/>
    </row>
    <row r="1600" s="5" customFormat="1" ht="12.75">
      <c r="I1600" s="117"/>
    </row>
    <row r="1601" s="5" customFormat="1" ht="12.75">
      <c r="I1601" s="117"/>
    </row>
    <row r="1602" s="5" customFormat="1" ht="12.75">
      <c r="I1602" s="117"/>
    </row>
    <row r="1603" s="5" customFormat="1" ht="12.75">
      <c r="I1603" s="117"/>
    </row>
    <row r="1604" s="5" customFormat="1" ht="12.75">
      <c r="I1604" s="117"/>
    </row>
    <row r="1605" s="5" customFormat="1" ht="12.75">
      <c r="I1605" s="117"/>
    </row>
    <row r="1606" s="5" customFormat="1" ht="12.75">
      <c r="I1606" s="117"/>
    </row>
    <row r="1607" s="5" customFormat="1" ht="12.75">
      <c r="I1607" s="117"/>
    </row>
    <row r="1608" s="5" customFormat="1" ht="12.75">
      <c r="I1608" s="117"/>
    </row>
    <row r="1609" s="5" customFormat="1" ht="12.75">
      <c r="I1609" s="117"/>
    </row>
    <row r="1610" s="5" customFormat="1" ht="12.75">
      <c r="I1610" s="117"/>
    </row>
    <row r="1611" s="5" customFormat="1" ht="12.75">
      <c r="I1611" s="117"/>
    </row>
    <row r="1612" s="5" customFormat="1" ht="12.75">
      <c r="I1612" s="117"/>
    </row>
    <row r="1613" s="5" customFormat="1" ht="12.75">
      <c r="I1613" s="117"/>
    </row>
    <row r="1614" s="5" customFormat="1" ht="12.75">
      <c r="I1614" s="117"/>
    </row>
    <row r="1615" s="5" customFormat="1" ht="12.75">
      <c r="I1615" s="117"/>
    </row>
    <row r="1616" s="5" customFormat="1" ht="12.75">
      <c r="I1616" s="117"/>
    </row>
    <row r="1617" s="5" customFormat="1" ht="12.75">
      <c r="I1617" s="117"/>
    </row>
    <row r="1618" s="5" customFormat="1" ht="12.75">
      <c r="I1618" s="117"/>
    </row>
    <row r="1619" s="5" customFormat="1" ht="12.75">
      <c r="I1619" s="117"/>
    </row>
    <row r="1620" s="5" customFormat="1" ht="12.75">
      <c r="I1620" s="117"/>
    </row>
    <row r="1621" s="5" customFormat="1" ht="12.75">
      <c r="I1621" s="117"/>
    </row>
    <row r="1622" s="5" customFormat="1" ht="12.75">
      <c r="I1622" s="117"/>
    </row>
    <row r="1623" s="5" customFormat="1" ht="12.75">
      <c r="I1623" s="117"/>
    </row>
    <row r="1624" s="5" customFormat="1" ht="12.75">
      <c r="I1624" s="117"/>
    </row>
    <row r="1625" s="5" customFormat="1" ht="12.75">
      <c r="I1625" s="117"/>
    </row>
    <row r="1626" s="5" customFormat="1" ht="12.75">
      <c r="I1626" s="117"/>
    </row>
    <row r="1627" s="5" customFormat="1" ht="12.75">
      <c r="I1627" s="117"/>
    </row>
    <row r="1628" s="5" customFormat="1" ht="12.75">
      <c r="I1628" s="117"/>
    </row>
    <row r="1629" s="5" customFormat="1" ht="12.75">
      <c r="I1629" s="117"/>
    </row>
    <row r="1630" s="5" customFormat="1" ht="12.75">
      <c r="I1630" s="117"/>
    </row>
    <row r="1631" s="5" customFormat="1" ht="12.75">
      <c r="I1631" s="117"/>
    </row>
    <row r="1632" s="5" customFormat="1" ht="12.75">
      <c r="I1632" s="117"/>
    </row>
    <row r="1633" s="5" customFormat="1" ht="12.75">
      <c r="I1633" s="117"/>
    </row>
    <row r="1634" s="5" customFormat="1" ht="12.75">
      <c r="I1634" s="117"/>
    </row>
    <row r="1635" s="5" customFormat="1" ht="12.75">
      <c r="I1635" s="117"/>
    </row>
    <row r="1636" s="5" customFormat="1" ht="12.75">
      <c r="I1636" s="117"/>
    </row>
    <row r="1637" s="5" customFormat="1" ht="12.75">
      <c r="I1637" s="117"/>
    </row>
    <row r="1638" s="5" customFormat="1" ht="12.75">
      <c r="I1638" s="117"/>
    </row>
    <row r="1639" s="5" customFormat="1" ht="12.75">
      <c r="I1639" s="117"/>
    </row>
    <row r="1640" s="5" customFormat="1" ht="12.75">
      <c r="I1640" s="117"/>
    </row>
    <row r="1641" s="5" customFormat="1" ht="12.75">
      <c r="I1641" s="117"/>
    </row>
    <row r="1642" s="5" customFormat="1" ht="12.75">
      <c r="I1642" s="117"/>
    </row>
    <row r="1643" s="5" customFormat="1" ht="12.75">
      <c r="I1643" s="117"/>
    </row>
    <row r="1644" s="5" customFormat="1" ht="12.75">
      <c r="I1644" s="117"/>
    </row>
    <row r="1645" s="5" customFormat="1" ht="12.75">
      <c r="I1645" s="117"/>
    </row>
    <row r="1646" s="5" customFormat="1" ht="12.75">
      <c r="I1646" s="117"/>
    </row>
    <row r="1647" s="5" customFormat="1" ht="12.75">
      <c r="I1647" s="117"/>
    </row>
    <row r="1648" s="5" customFormat="1" ht="12.75">
      <c r="I1648" s="117"/>
    </row>
    <row r="1649" s="5" customFormat="1" ht="12.75">
      <c r="I1649" s="117"/>
    </row>
    <row r="1650" s="5" customFormat="1" ht="12.75">
      <c r="I1650" s="117"/>
    </row>
    <row r="1651" s="5" customFormat="1" ht="12.75">
      <c r="I1651" s="117"/>
    </row>
    <row r="1652" s="5" customFormat="1" ht="12.75">
      <c r="I1652" s="117"/>
    </row>
    <row r="1653" s="5" customFormat="1" ht="12.75">
      <c r="I1653" s="117"/>
    </row>
    <row r="1654" s="5" customFormat="1" ht="12.75">
      <c r="I1654" s="117"/>
    </row>
    <row r="1655" s="5" customFormat="1" ht="12.75">
      <c r="I1655" s="117"/>
    </row>
    <row r="1656" s="5" customFormat="1" ht="12.75">
      <c r="I1656" s="117"/>
    </row>
    <row r="1657" s="5" customFormat="1" ht="12.75">
      <c r="I1657" s="117"/>
    </row>
    <row r="1658" s="5" customFormat="1" ht="12.75">
      <c r="I1658" s="117"/>
    </row>
    <row r="1659" s="5" customFormat="1" ht="12.75">
      <c r="I1659" s="117"/>
    </row>
    <row r="1660" s="5" customFormat="1" ht="12.75">
      <c r="I1660" s="117"/>
    </row>
    <row r="1661" s="5" customFormat="1" ht="12.75">
      <c r="I1661" s="117"/>
    </row>
    <row r="1662" s="5" customFormat="1" ht="12.75">
      <c r="I1662" s="117"/>
    </row>
    <row r="1663" s="5" customFormat="1" ht="12.75">
      <c r="I1663" s="117"/>
    </row>
    <row r="1664" s="5" customFormat="1" ht="12.75">
      <c r="I1664" s="117"/>
    </row>
    <row r="1665" s="5" customFormat="1" ht="12.75">
      <c r="I1665" s="117"/>
    </row>
    <row r="1666" s="5" customFormat="1" ht="12.75">
      <c r="I1666" s="117"/>
    </row>
    <row r="1667" s="5" customFormat="1" ht="12.75">
      <c r="I1667" s="117"/>
    </row>
    <row r="1668" s="5" customFormat="1" ht="12.75">
      <c r="I1668" s="117"/>
    </row>
    <row r="1669" s="5" customFormat="1" ht="12.75">
      <c r="I1669" s="117"/>
    </row>
    <row r="1670" s="5" customFormat="1" ht="12.75">
      <c r="I1670" s="117"/>
    </row>
    <row r="1671" s="5" customFormat="1" ht="12.75">
      <c r="I1671" s="117"/>
    </row>
    <row r="1672" s="5" customFormat="1" ht="12.75">
      <c r="I1672" s="117"/>
    </row>
    <row r="1673" s="5" customFormat="1" ht="12.75">
      <c r="I1673" s="117"/>
    </row>
    <row r="1674" s="5" customFormat="1" ht="12.75">
      <c r="I1674" s="117"/>
    </row>
    <row r="1675" s="5" customFormat="1" ht="12.75">
      <c r="I1675" s="117"/>
    </row>
    <row r="1676" s="5" customFormat="1" ht="12.75">
      <c r="I1676" s="117"/>
    </row>
    <row r="1677" s="5" customFormat="1" ht="12.75">
      <c r="I1677" s="117"/>
    </row>
    <row r="1678" s="5" customFormat="1" ht="12.75">
      <c r="I1678" s="117"/>
    </row>
    <row r="1679" s="5" customFormat="1" ht="12.75">
      <c r="I1679" s="117"/>
    </row>
    <row r="1680" s="5" customFormat="1" ht="12.75">
      <c r="I1680" s="117"/>
    </row>
    <row r="1681" s="5" customFormat="1" ht="12.75">
      <c r="I1681" s="117"/>
    </row>
    <row r="1682" s="5" customFormat="1" ht="12.75">
      <c r="I1682" s="117"/>
    </row>
    <row r="1683" s="5" customFormat="1" ht="12.75">
      <c r="I1683" s="117"/>
    </row>
    <row r="1684" s="5" customFormat="1" ht="12.75">
      <c r="I1684" s="117"/>
    </row>
    <row r="1685" s="5" customFormat="1" ht="12.75">
      <c r="I1685" s="117"/>
    </row>
    <row r="1686" s="5" customFormat="1" ht="12.75">
      <c r="I1686" s="117"/>
    </row>
    <row r="1687" s="5" customFormat="1" ht="12.75">
      <c r="I1687" s="117"/>
    </row>
    <row r="1688" s="5" customFormat="1" ht="12.75">
      <c r="I1688" s="117"/>
    </row>
    <row r="1689" s="5" customFormat="1" ht="12.75">
      <c r="I1689" s="117"/>
    </row>
    <row r="1690" s="5" customFormat="1" ht="12.75">
      <c r="I1690" s="117"/>
    </row>
    <row r="1691" s="5" customFormat="1" ht="12.75">
      <c r="I1691" s="117"/>
    </row>
    <row r="1692" s="5" customFormat="1" ht="12.75">
      <c r="I1692" s="117"/>
    </row>
    <row r="1693" s="5" customFormat="1" ht="12.75">
      <c r="I1693" s="117"/>
    </row>
    <row r="1694" s="5" customFormat="1" ht="12.75">
      <c r="I1694" s="117"/>
    </row>
    <row r="1695" s="5" customFormat="1" ht="12.75">
      <c r="I1695" s="117"/>
    </row>
    <row r="1696" s="5" customFormat="1" ht="12.75">
      <c r="I1696" s="117"/>
    </row>
    <row r="1697" s="5" customFormat="1" ht="12.75">
      <c r="I1697" s="117"/>
    </row>
    <row r="1698" s="5" customFormat="1" ht="12.75">
      <c r="I1698" s="117"/>
    </row>
    <row r="1699" s="5" customFormat="1" ht="12.75">
      <c r="I1699" s="117"/>
    </row>
    <row r="1700" s="5" customFormat="1" ht="12.75">
      <c r="I1700" s="117"/>
    </row>
    <row r="1701" s="5" customFormat="1" ht="12.75">
      <c r="I1701" s="117"/>
    </row>
    <row r="1702" s="5" customFormat="1" ht="12.75">
      <c r="I1702" s="117"/>
    </row>
    <row r="1703" s="5" customFormat="1" ht="12.75">
      <c r="I1703" s="117"/>
    </row>
    <row r="1704" s="5" customFormat="1" ht="12.75">
      <c r="I1704" s="117"/>
    </row>
    <row r="1705" s="5" customFormat="1" ht="12.75">
      <c r="I1705" s="117"/>
    </row>
    <row r="1706" s="5" customFormat="1" ht="12.75">
      <c r="I1706" s="117"/>
    </row>
    <row r="1707" s="5" customFormat="1" ht="12.75">
      <c r="I1707" s="117"/>
    </row>
    <row r="1708" s="5" customFormat="1" ht="12.75">
      <c r="I1708" s="117"/>
    </row>
    <row r="1709" s="5" customFormat="1" ht="12.75">
      <c r="I1709" s="117"/>
    </row>
    <row r="1710" s="5" customFormat="1" ht="12.75">
      <c r="I1710" s="117"/>
    </row>
    <row r="1711" s="5" customFormat="1" ht="12.75">
      <c r="I1711" s="117"/>
    </row>
    <row r="1712" s="5" customFormat="1" ht="12.75">
      <c r="I1712" s="117"/>
    </row>
    <row r="1713" s="5" customFormat="1" ht="12.75">
      <c r="I1713" s="117"/>
    </row>
    <row r="1714" s="5" customFormat="1" ht="12.75">
      <c r="I1714" s="117"/>
    </row>
    <row r="1715" s="5" customFormat="1" ht="12.75">
      <c r="I1715" s="117"/>
    </row>
    <row r="1716" s="5" customFormat="1" ht="12.75">
      <c r="I1716" s="117"/>
    </row>
    <row r="1717" s="5" customFormat="1" ht="12.75">
      <c r="I1717" s="117"/>
    </row>
    <row r="1718" s="5" customFormat="1" ht="12.75">
      <c r="I1718" s="117"/>
    </row>
    <row r="1719" s="5" customFormat="1" ht="12.75">
      <c r="I1719" s="117"/>
    </row>
    <row r="1720" s="5" customFormat="1" ht="12.75">
      <c r="I1720" s="117"/>
    </row>
    <row r="1721" s="5" customFormat="1" ht="12.75">
      <c r="I1721" s="117"/>
    </row>
    <row r="1722" s="5" customFormat="1" ht="12.75">
      <c r="I1722" s="117"/>
    </row>
    <row r="1723" s="5" customFormat="1" ht="12.75">
      <c r="I1723" s="117"/>
    </row>
    <row r="1724" s="5" customFormat="1" ht="12.75">
      <c r="I1724" s="117"/>
    </row>
    <row r="1725" s="5" customFormat="1" ht="12.75">
      <c r="I1725" s="117"/>
    </row>
    <row r="1726" s="5" customFormat="1" ht="12.75">
      <c r="I1726" s="117"/>
    </row>
    <row r="1727" s="5" customFormat="1" ht="12.75">
      <c r="I1727" s="117"/>
    </row>
    <row r="1728" s="5" customFormat="1" ht="12.75">
      <c r="I1728" s="117"/>
    </row>
    <row r="1729" s="5" customFormat="1" ht="12.75">
      <c r="I1729" s="117"/>
    </row>
    <row r="1730" s="5" customFormat="1" ht="12.75">
      <c r="I1730" s="117"/>
    </row>
    <row r="1731" s="5" customFormat="1" ht="12.75">
      <c r="I1731" s="117"/>
    </row>
    <row r="1732" s="5" customFormat="1" ht="12.75">
      <c r="I1732" s="117"/>
    </row>
    <row r="1733" s="5" customFormat="1" ht="12.75">
      <c r="I1733" s="117"/>
    </row>
    <row r="1734" s="5" customFormat="1" ht="12.75">
      <c r="I1734" s="117"/>
    </row>
    <row r="1735" s="5" customFormat="1" ht="12.75">
      <c r="I1735" s="117"/>
    </row>
    <row r="1736" s="5" customFormat="1" ht="12.75">
      <c r="I1736" s="117"/>
    </row>
    <row r="1737" s="5" customFormat="1" ht="12.75">
      <c r="I1737" s="117"/>
    </row>
    <row r="1738" s="5" customFormat="1" ht="12.75">
      <c r="I1738" s="117"/>
    </row>
    <row r="1739" s="5" customFormat="1" ht="12.75">
      <c r="I1739" s="117"/>
    </row>
    <row r="1740" s="5" customFormat="1" ht="12.75">
      <c r="I1740" s="117"/>
    </row>
    <row r="1741" s="5" customFormat="1" ht="12.75">
      <c r="I1741" s="117"/>
    </row>
    <row r="1742" s="5" customFormat="1" ht="12.75">
      <c r="I1742" s="117"/>
    </row>
    <row r="1743" s="5" customFormat="1" ht="12.75">
      <c r="I1743" s="117"/>
    </row>
    <row r="1744" s="5" customFormat="1" ht="12.75">
      <c r="I1744" s="117"/>
    </row>
    <row r="1745" s="5" customFormat="1" ht="12.75">
      <c r="I1745" s="117"/>
    </row>
    <row r="1746" s="5" customFormat="1" ht="12.75">
      <c r="I1746" s="117"/>
    </row>
    <row r="1747" s="5" customFormat="1" ht="12.75">
      <c r="I1747" s="117"/>
    </row>
    <row r="1748" s="5" customFormat="1" ht="12.75">
      <c r="I1748" s="117"/>
    </row>
    <row r="1749" s="5" customFormat="1" ht="12.75">
      <c r="I1749" s="117"/>
    </row>
    <row r="1750" s="5" customFormat="1" ht="12.75">
      <c r="I1750" s="117"/>
    </row>
    <row r="1751" s="5" customFormat="1" ht="12.75">
      <c r="I1751" s="117"/>
    </row>
    <row r="1752" s="5" customFormat="1" ht="12.75">
      <c r="I1752" s="117"/>
    </row>
    <row r="1753" s="5" customFormat="1" ht="12.75">
      <c r="I1753" s="117"/>
    </row>
    <row r="1754" s="5" customFormat="1" ht="12.75">
      <c r="I1754" s="117"/>
    </row>
    <row r="1755" s="5" customFormat="1" ht="12.75">
      <c r="I1755" s="117"/>
    </row>
    <row r="1756" s="5" customFormat="1" ht="12.75">
      <c r="I1756" s="117"/>
    </row>
    <row r="1757" s="5" customFormat="1" ht="12.75">
      <c r="I1757" s="117"/>
    </row>
    <row r="1758" s="5" customFormat="1" ht="12.75">
      <c r="I1758" s="117"/>
    </row>
    <row r="1759" s="5" customFormat="1" ht="12.75">
      <c r="I1759" s="117"/>
    </row>
    <row r="1760" s="5" customFormat="1" ht="12.75">
      <c r="I1760" s="117"/>
    </row>
    <row r="1761" s="5" customFormat="1" ht="12.75">
      <c r="I1761" s="117"/>
    </row>
    <row r="1762" s="5" customFormat="1" ht="12.75">
      <c r="I1762" s="117"/>
    </row>
    <row r="1763" s="5" customFormat="1" ht="12.75">
      <c r="I1763" s="117"/>
    </row>
    <row r="1764" s="5" customFormat="1" ht="12.75">
      <c r="I1764" s="117"/>
    </row>
    <row r="1765" s="5" customFormat="1" ht="12.75">
      <c r="I1765" s="117"/>
    </row>
    <row r="1766" s="5" customFormat="1" ht="12.75">
      <c r="I1766" s="117"/>
    </row>
    <row r="1767" s="5" customFormat="1" ht="12.75">
      <c r="I1767" s="117"/>
    </row>
    <row r="1768" s="5" customFormat="1" ht="12.75">
      <c r="I1768" s="117"/>
    </row>
    <row r="1769" s="5" customFormat="1" ht="12.75">
      <c r="I1769" s="117"/>
    </row>
    <row r="1770" s="5" customFormat="1" ht="12.75">
      <c r="I1770" s="117"/>
    </row>
    <row r="1771" s="5" customFormat="1" ht="12.75">
      <c r="I1771" s="117"/>
    </row>
    <row r="1772" s="5" customFormat="1" ht="12.75">
      <c r="I1772" s="117"/>
    </row>
    <row r="1773" s="5" customFormat="1" ht="12.75">
      <c r="I1773" s="117"/>
    </row>
    <row r="1774" s="5" customFormat="1" ht="12.75">
      <c r="I1774" s="117"/>
    </row>
    <row r="1775" s="5" customFormat="1" ht="12.75">
      <c r="I1775" s="117"/>
    </row>
    <row r="1776" s="5" customFormat="1" ht="12.75">
      <c r="I1776" s="117"/>
    </row>
    <row r="1777" s="5" customFormat="1" ht="12.75">
      <c r="I1777" s="117"/>
    </row>
    <row r="1778" s="5" customFormat="1" ht="12.75">
      <c r="I1778" s="117"/>
    </row>
    <row r="1779" s="5" customFormat="1" ht="12.75">
      <c r="I1779" s="117"/>
    </row>
    <row r="1780" s="5" customFormat="1" ht="12.75">
      <c r="I1780" s="117"/>
    </row>
    <row r="1781" s="5" customFormat="1" ht="12.75">
      <c r="I1781" s="117"/>
    </row>
    <row r="1782" s="5" customFormat="1" ht="12.75">
      <c r="I1782" s="117"/>
    </row>
    <row r="1783" s="5" customFormat="1" ht="12.75">
      <c r="I1783" s="117"/>
    </row>
    <row r="1784" s="5" customFormat="1" ht="12.75">
      <c r="I1784" s="117"/>
    </row>
    <row r="1785" s="5" customFormat="1" ht="12.75">
      <c r="I1785" s="117"/>
    </row>
    <row r="1786" s="5" customFormat="1" ht="12.75">
      <c r="I1786" s="117"/>
    </row>
    <row r="1787" s="5" customFormat="1" ht="12.75">
      <c r="I1787" s="117"/>
    </row>
    <row r="1788" s="5" customFormat="1" ht="12.75">
      <c r="I1788" s="117"/>
    </row>
    <row r="1789" s="5" customFormat="1" ht="12.75">
      <c r="I1789" s="117"/>
    </row>
    <row r="1790" s="5" customFormat="1" ht="12.75">
      <c r="I1790" s="117"/>
    </row>
    <row r="1791" s="5" customFormat="1" ht="12.75">
      <c r="I1791" s="117"/>
    </row>
    <row r="1792" s="5" customFormat="1" ht="12.75">
      <c r="I1792" s="117"/>
    </row>
    <row r="1793" s="5" customFormat="1" ht="12.75">
      <c r="I1793" s="117"/>
    </row>
    <row r="1794" s="5" customFormat="1" ht="12.75">
      <c r="I1794" s="117"/>
    </row>
    <row r="1795" s="5" customFormat="1" ht="12.75">
      <c r="I1795" s="117"/>
    </row>
    <row r="1796" s="5" customFormat="1" ht="12.75">
      <c r="I1796" s="117"/>
    </row>
    <row r="1797" s="5" customFormat="1" ht="12.75">
      <c r="I1797" s="117"/>
    </row>
    <row r="1798" s="5" customFormat="1" ht="12.75">
      <c r="I1798" s="117"/>
    </row>
    <row r="1799" s="5" customFormat="1" ht="12.75">
      <c r="I1799" s="117"/>
    </row>
    <row r="1800" s="5" customFormat="1" ht="12.75">
      <c r="I1800" s="117"/>
    </row>
    <row r="1801" s="5" customFormat="1" ht="12.75">
      <c r="I1801" s="117"/>
    </row>
    <row r="1802" s="5" customFormat="1" ht="12.75">
      <c r="I1802" s="117"/>
    </row>
    <row r="1803" s="5" customFormat="1" ht="12.75">
      <c r="I1803" s="117"/>
    </row>
    <row r="1804" s="5" customFormat="1" ht="12.75">
      <c r="I1804" s="117"/>
    </row>
    <row r="1805" s="5" customFormat="1" ht="12.75">
      <c r="I1805" s="117"/>
    </row>
    <row r="1806" s="5" customFormat="1" ht="12.75">
      <c r="I1806" s="117"/>
    </row>
    <row r="1807" s="5" customFormat="1" ht="12.75">
      <c r="I1807" s="117"/>
    </row>
    <row r="1808" s="5" customFormat="1" ht="12.75">
      <c r="I1808" s="117"/>
    </row>
    <row r="1809" s="5" customFormat="1" ht="12.75">
      <c r="I1809" s="117"/>
    </row>
    <row r="1810" s="5" customFormat="1" ht="12.75">
      <c r="I1810" s="117"/>
    </row>
    <row r="1811" s="5" customFormat="1" ht="12.75">
      <c r="I1811" s="117"/>
    </row>
    <row r="1812" s="5" customFormat="1" ht="12.75">
      <c r="I1812" s="117"/>
    </row>
    <row r="1813" s="5" customFormat="1" ht="12.75">
      <c r="I1813" s="117"/>
    </row>
    <row r="1814" s="5" customFormat="1" ht="12.75">
      <c r="I1814" s="117"/>
    </row>
    <row r="1815" s="5" customFormat="1" ht="12.75">
      <c r="I1815" s="117"/>
    </row>
    <row r="1816" s="5" customFormat="1" ht="12.75">
      <c r="I1816" s="117"/>
    </row>
    <row r="1817" s="5" customFormat="1" ht="12.75">
      <c r="I1817" s="117"/>
    </row>
    <row r="1818" s="5" customFormat="1" ht="12.75">
      <c r="I1818" s="117"/>
    </row>
    <row r="1819" s="5" customFormat="1" ht="12.75">
      <c r="I1819" s="117"/>
    </row>
    <row r="1820" s="5" customFormat="1" ht="12.75">
      <c r="I1820" s="117"/>
    </row>
    <row r="1821" s="5" customFormat="1" ht="12.75">
      <c r="I1821" s="117"/>
    </row>
    <row r="1822" s="5" customFormat="1" ht="12.75">
      <c r="I1822" s="117"/>
    </row>
    <row r="1823" s="5" customFormat="1" ht="12.75">
      <c r="I1823" s="117"/>
    </row>
    <row r="1824" s="5" customFormat="1" ht="12.75">
      <c r="I1824" s="117"/>
    </row>
    <row r="1825" s="5" customFormat="1" ht="12.75">
      <c r="I1825" s="117"/>
    </row>
    <row r="1826" s="5" customFormat="1" ht="12.75">
      <c r="I1826" s="117"/>
    </row>
    <row r="1827" s="5" customFormat="1" ht="12.75">
      <c r="I1827" s="117"/>
    </row>
    <row r="1828" s="5" customFormat="1" ht="12.75">
      <c r="I1828" s="117"/>
    </row>
    <row r="1829" s="5" customFormat="1" ht="12.75">
      <c r="I1829" s="117"/>
    </row>
    <row r="1830" s="5" customFormat="1" ht="12.75">
      <c r="I1830" s="117"/>
    </row>
    <row r="1831" s="5" customFormat="1" ht="12.75">
      <c r="I1831" s="117"/>
    </row>
    <row r="1832" s="5" customFormat="1" ht="12.75">
      <c r="I1832" s="117"/>
    </row>
    <row r="1833" s="5" customFormat="1" ht="12.75">
      <c r="I1833" s="117"/>
    </row>
    <row r="1834" s="5" customFormat="1" ht="12.75">
      <c r="I1834" s="117"/>
    </row>
    <row r="1835" s="5" customFormat="1" ht="12.75">
      <c r="I1835" s="117"/>
    </row>
    <row r="1836" s="5" customFormat="1" ht="12.75">
      <c r="I1836" s="117"/>
    </row>
    <row r="1837" s="5" customFormat="1" ht="12.75">
      <c r="I1837" s="117"/>
    </row>
    <row r="1838" s="5" customFormat="1" ht="12.75">
      <c r="I1838" s="117"/>
    </row>
    <row r="1839" s="5" customFormat="1" ht="12.75">
      <c r="I1839" s="117"/>
    </row>
    <row r="1840" s="5" customFormat="1" ht="12.75">
      <c r="I1840" s="117"/>
    </row>
    <row r="1841" s="5" customFormat="1" ht="12.75">
      <c r="I1841" s="117"/>
    </row>
    <row r="1842" s="5" customFormat="1" ht="12.75">
      <c r="I1842" s="117"/>
    </row>
    <row r="1843" s="5" customFormat="1" ht="12.75">
      <c r="I1843" s="117"/>
    </row>
    <row r="1844" s="5" customFormat="1" ht="12.75">
      <c r="I1844" s="117"/>
    </row>
    <row r="1845" s="5" customFormat="1" ht="12.75">
      <c r="I1845" s="117"/>
    </row>
    <row r="1846" s="5" customFormat="1" ht="12.75">
      <c r="I1846" s="117"/>
    </row>
    <row r="1847" s="5" customFormat="1" ht="12.75">
      <c r="I1847" s="117"/>
    </row>
    <row r="1848" s="5" customFormat="1" ht="12.75">
      <c r="I1848" s="117"/>
    </row>
    <row r="1849" s="5" customFormat="1" ht="12.75">
      <c r="I1849" s="117"/>
    </row>
    <row r="1850" s="5" customFormat="1" ht="12.75">
      <c r="I1850" s="117"/>
    </row>
    <row r="1851" s="5" customFormat="1" ht="12.75">
      <c r="I1851" s="117"/>
    </row>
    <row r="1852" s="5" customFormat="1" ht="12.75">
      <c r="I1852" s="117"/>
    </row>
    <row r="1853" s="5" customFormat="1" ht="12.75">
      <c r="I1853" s="117"/>
    </row>
    <row r="1854" s="5" customFormat="1" ht="12.75">
      <c r="I1854" s="117"/>
    </row>
    <row r="1855" s="5" customFormat="1" ht="12.75">
      <c r="I1855" s="117"/>
    </row>
    <row r="1856" s="5" customFormat="1" ht="12.75">
      <c r="I1856" s="117"/>
    </row>
    <row r="1857" s="5" customFormat="1" ht="12.75">
      <c r="I1857" s="117"/>
    </row>
    <row r="1858" s="5" customFormat="1" ht="12.75">
      <c r="I1858" s="117"/>
    </row>
    <row r="1859" s="5" customFormat="1" ht="12.75">
      <c r="I1859" s="117"/>
    </row>
    <row r="1860" s="5" customFormat="1" ht="12.75">
      <c r="I1860" s="117"/>
    </row>
    <row r="1861" s="5" customFormat="1" ht="12.75">
      <c r="I1861" s="117"/>
    </row>
    <row r="1862" s="5" customFormat="1" ht="12.75">
      <c r="I1862" s="117"/>
    </row>
    <row r="1863" s="5" customFormat="1" ht="12.75">
      <c r="I1863" s="117"/>
    </row>
    <row r="1864" s="5" customFormat="1" ht="12.75">
      <c r="I1864" s="117"/>
    </row>
    <row r="1865" s="5" customFormat="1" ht="12.75">
      <c r="I1865" s="117"/>
    </row>
    <row r="1866" s="5" customFormat="1" ht="12.75">
      <c r="I1866" s="117"/>
    </row>
    <row r="1867" s="5" customFormat="1" ht="12.75">
      <c r="I1867" s="117"/>
    </row>
    <row r="1868" s="5" customFormat="1" ht="12.75">
      <c r="I1868" s="117"/>
    </row>
    <row r="1869" s="5" customFormat="1" ht="12.75">
      <c r="I1869" s="117"/>
    </row>
    <row r="1870" s="5" customFormat="1" ht="12.75">
      <c r="I1870" s="117"/>
    </row>
    <row r="1871" s="5" customFormat="1" ht="12.75">
      <c r="I1871" s="117"/>
    </row>
    <row r="1872" s="5" customFormat="1" ht="12.75">
      <c r="I1872" s="117"/>
    </row>
    <row r="1873" s="5" customFormat="1" ht="12.75">
      <c r="I1873" s="117"/>
    </row>
    <row r="1874" s="5" customFormat="1" ht="12.75">
      <c r="I1874" s="117"/>
    </row>
    <row r="1875" s="5" customFormat="1" ht="12.75">
      <c r="I1875" s="117"/>
    </row>
    <row r="1876" s="5" customFormat="1" ht="12.75">
      <c r="I1876" s="117"/>
    </row>
    <row r="1877" s="5" customFormat="1" ht="12.75">
      <c r="I1877" s="117"/>
    </row>
    <row r="1878" s="5" customFormat="1" ht="12.75">
      <c r="I1878" s="117"/>
    </row>
    <row r="1879" s="5" customFormat="1" ht="12.75">
      <c r="I1879" s="117"/>
    </row>
    <row r="1880" s="5" customFormat="1" ht="12.75">
      <c r="I1880" s="117"/>
    </row>
    <row r="1881" s="5" customFormat="1" ht="12.75">
      <c r="I1881" s="117"/>
    </row>
    <row r="1882" s="5" customFormat="1" ht="12.75">
      <c r="I1882" s="117"/>
    </row>
    <row r="1883" s="5" customFormat="1" ht="12.75">
      <c r="I1883" s="117"/>
    </row>
    <row r="1884" s="5" customFormat="1" ht="12.75">
      <c r="I1884" s="117"/>
    </row>
    <row r="1885" s="5" customFormat="1" ht="12.75">
      <c r="I1885" s="117"/>
    </row>
    <row r="1886" s="5" customFormat="1" ht="12.75">
      <c r="I1886" s="117"/>
    </row>
    <row r="1887" s="5" customFormat="1" ht="12.75">
      <c r="I1887" s="117"/>
    </row>
    <row r="1888" s="5" customFormat="1" ht="12.75">
      <c r="I1888" s="117"/>
    </row>
    <row r="1889" s="5" customFormat="1" ht="12.75">
      <c r="I1889" s="117"/>
    </row>
    <row r="1890" s="5" customFormat="1" ht="12.75">
      <c r="I1890" s="117"/>
    </row>
    <row r="1891" s="5" customFormat="1" ht="12.75">
      <c r="I1891" s="117"/>
    </row>
    <row r="1892" s="5" customFormat="1" ht="12.75">
      <c r="I1892" s="117"/>
    </row>
    <row r="1893" s="5" customFormat="1" ht="12.75">
      <c r="I1893" s="117"/>
    </row>
    <row r="1894" s="5" customFormat="1" ht="12.75">
      <c r="I1894" s="117"/>
    </row>
    <row r="1895" s="5" customFormat="1" ht="12.75">
      <c r="I1895" s="117"/>
    </row>
    <row r="1896" s="5" customFormat="1" ht="12.75">
      <c r="I1896" s="117"/>
    </row>
    <row r="1897" s="5" customFormat="1" ht="12.75">
      <c r="I1897" s="117"/>
    </row>
    <row r="1898" s="5" customFormat="1" ht="12.75">
      <c r="I1898" s="117"/>
    </row>
    <row r="1899" s="5" customFormat="1" ht="12.75">
      <c r="I1899" s="117"/>
    </row>
    <row r="1900" s="5" customFormat="1" ht="12.75">
      <c r="I1900" s="117"/>
    </row>
    <row r="1901" s="5" customFormat="1" ht="12.75">
      <c r="I1901" s="117"/>
    </row>
    <row r="1902" s="5" customFormat="1" ht="12.75">
      <c r="I1902" s="117"/>
    </row>
    <row r="1903" s="5" customFormat="1" ht="12.75">
      <c r="I1903" s="117"/>
    </row>
    <row r="1904" s="5" customFormat="1" ht="12.75">
      <c r="I1904" s="117"/>
    </row>
    <row r="1905" s="5" customFormat="1" ht="12.75">
      <c r="I1905" s="117"/>
    </row>
    <row r="1906" s="5" customFormat="1" ht="12.75">
      <c r="I1906" s="117"/>
    </row>
    <row r="1907" s="5" customFormat="1" ht="12.75">
      <c r="I1907" s="117"/>
    </row>
    <row r="1908" s="5" customFormat="1" ht="12.75">
      <c r="I1908" s="117"/>
    </row>
    <row r="1909" s="5" customFormat="1" ht="12.75">
      <c r="I1909" s="117"/>
    </row>
    <row r="1910" s="5" customFormat="1" ht="12.75">
      <c r="I1910" s="117"/>
    </row>
    <row r="1911" s="5" customFormat="1" ht="12.75">
      <c r="I1911" s="117"/>
    </row>
    <row r="1912" s="5" customFormat="1" ht="12.75">
      <c r="I1912" s="117"/>
    </row>
    <row r="1913" s="5" customFormat="1" ht="12.75">
      <c r="I1913" s="117"/>
    </row>
    <row r="1914" s="5" customFormat="1" ht="12.75">
      <c r="I1914" s="117"/>
    </row>
    <row r="1915" s="5" customFormat="1" ht="12.75">
      <c r="I1915" s="117"/>
    </row>
    <row r="1916" s="5" customFormat="1" ht="12.75">
      <c r="I1916" s="117"/>
    </row>
    <row r="1917" s="5" customFormat="1" ht="12.75">
      <c r="I1917" s="117"/>
    </row>
    <row r="1918" s="5" customFormat="1" ht="12.75">
      <c r="I1918" s="117"/>
    </row>
    <row r="1919" s="5" customFormat="1" ht="12.75">
      <c r="I1919" s="117"/>
    </row>
    <row r="1920" s="5" customFormat="1" ht="12.75">
      <c r="I1920" s="117"/>
    </row>
    <row r="1921" s="5" customFormat="1" ht="12.75">
      <c r="I1921" s="117"/>
    </row>
    <row r="1922" s="5" customFormat="1" ht="12.75">
      <c r="I1922" s="117"/>
    </row>
    <row r="1923" s="5" customFormat="1" ht="12.75">
      <c r="I1923" s="117"/>
    </row>
    <row r="1924" s="5" customFormat="1" ht="12.75">
      <c r="I1924" s="117"/>
    </row>
    <row r="1925" s="5" customFormat="1" ht="12.75">
      <c r="I1925" s="117"/>
    </row>
    <row r="1926" s="5" customFormat="1" ht="12.75">
      <c r="I1926" s="117"/>
    </row>
    <row r="1927" s="5" customFormat="1" ht="12.75">
      <c r="I1927" s="117"/>
    </row>
    <row r="1928" s="5" customFormat="1" ht="12.75">
      <c r="I1928" s="117"/>
    </row>
    <row r="1929" s="5" customFormat="1" ht="12.75">
      <c r="I1929" s="117"/>
    </row>
    <row r="1930" s="5" customFormat="1" ht="12.75">
      <c r="I1930" s="117"/>
    </row>
    <row r="1931" s="5" customFormat="1" ht="12.75">
      <c r="I1931" s="117"/>
    </row>
    <row r="1932" s="5" customFormat="1" ht="12.75">
      <c r="I1932" s="117"/>
    </row>
    <row r="1933" s="5" customFormat="1" ht="12.75">
      <c r="I1933" s="117"/>
    </row>
    <row r="1934" s="5" customFormat="1" ht="12.75">
      <c r="I1934" s="117"/>
    </row>
    <row r="1935" s="5" customFormat="1" ht="12.75">
      <c r="I1935" s="117"/>
    </row>
    <row r="1936" s="5" customFormat="1" ht="12.75">
      <c r="I1936" s="117"/>
    </row>
    <row r="1937" s="5" customFormat="1" ht="12.75">
      <c r="I1937" s="117"/>
    </row>
    <row r="1938" s="5" customFormat="1" ht="12.75">
      <c r="I1938" s="117"/>
    </row>
    <row r="1939" s="5" customFormat="1" ht="12.75">
      <c r="I1939" s="117"/>
    </row>
    <row r="1940" s="5" customFormat="1" ht="12.75">
      <c r="I1940" s="117"/>
    </row>
    <row r="1941" s="5" customFormat="1" ht="12.75">
      <c r="I1941" s="117"/>
    </row>
    <row r="1942" s="5" customFormat="1" ht="12.75">
      <c r="I1942" s="117"/>
    </row>
    <row r="1943" s="5" customFormat="1" ht="12.75">
      <c r="I1943" s="117"/>
    </row>
    <row r="1944" s="5" customFormat="1" ht="12.75">
      <c r="I1944" s="117"/>
    </row>
    <row r="1945" s="5" customFormat="1" ht="12.75">
      <c r="I1945" s="117"/>
    </row>
    <row r="1946" s="5" customFormat="1" ht="12.75">
      <c r="I1946" s="117"/>
    </row>
    <row r="1947" s="5" customFormat="1" ht="12.75">
      <c r="I1947" s="117"/>
    </row>
    <row r="1948" s="5" customFormat="1" ht="12.75">
      <c r="I1948" s="117"/>
    </row>
    <row r="1949" s="5" customFormat="1" ht="12.75">
      <c r="I1949" s="117"/>
    </row>
    <row r="1950" s="5" customFormat="1" ht="12.75">
      <c r="I1950" s="117"/>
    </row>
    <row r="1951" s="5" customFormat="1" ht="12.75">
      <c r="I1951" s="117"/>
    </row>
    <row r="1952" s="5" customFormat="1" ht="12.75">
      <c r="I1952" s="117"/>
    </row>
    <row r="1953" s="5" customFormat="1" ht="12.75">
      <c r="I1953" s="117"/>
    </row>
    <row r="1954" s="5" customFormat="1" ht="12.75">
      <c r="I1954" s="117"/>
    </row>
    <row r="1955" s="5" customFormat="1" ht="12.75">
      <c r="I1955" s="117"/>
    </row>
    <row r="1956" s="5" customFormat="1" ht="12.75">
      <c r="I1956" s="117"/>
    </row>
    <row r="1957" s="5" customFormat="1" ht="12.75">
      <c r="I1957" s="117"/>
    </row>
    <row r="1958" s="5" customFormat="1" ht="12.75">
      <c r="I1958" s="117"/>
    </row>
    <row r="1959" s="5" customFormat="1" ht="12.75">
      <c r="I1959" s="117"/>
    </row>
    <row r="1960" s="5" customFormat="1" ht="12.75">
      <c r="I1960" s="117"/>
    </row>
    <row r="1961" s="5" customFormat="1" ht="12.75">
      <c r="I1961" s="117"/>
    </row>
    <row r="1962" s="5" customFormat="1" ht="12.75">
      <c r="I1962" s="117"/>
    </row>
    <row r="1963" s="5" customFormat="1" ht="12.75">
      <c r="I1963" s="117"/>
    </row>
    <row r="1964" s="5" customFormat="1" ht="12.75">
      <c r="I1964" s="117"/>
    </row>
    <row r="1965" s="5" customFormat="1" ht="12.75">
      <c r="I1965" s="117"/>
    </row>
    <row r="1966" s="5" customFormat="1" ht="12.75">
      <c r="I1966" s="117"/>
    </row>
    <row r="1967" s="5" customFormat="1" ht="12.75">
      <c r="I1967" s="117"/>
    </row>
    <row r="1968" s="5" customFormat="1" ht="12.75">
      <c r="I1968" s="117"/>
    </row>
    <row r="1969" s="5" customFormat="1" ht="12.75">
      <c r="I1969" s="117"/>
    </row>
    <row r="1970" s="5" customFormat="1" ht="12.75">
      <c r="I1970" s="117"/>
    </row>
    <row r="1971" s="5" customFormat="1" ht="12.75">
      <c r="I1971" s="117"/>
    </row>
    <row r="1972" s="5" customFormat="1" ht="12.75">
      <c r="I1972" s="117"/>
    </row>
    <row r="1973" s="5" customFormat="1" ht="12.75">
      <c r="I1973" s="117"/>
    </row>
    <row r="1974" s="5" customFormat="1" ht="12.75">
      <c r="I1974" s="117"/>
    </row>
    <row r="1975" s="5" customFormat="1" ht="12.75">
      <c r="I1975" s="117"/>
    </row>
    <row r="1976" s="5" customFormat="1" ht="12.75">
      <c r="I1976" s="117"/>
    </row>
    <row r="1977" s="5" customFormat="1" ht="12.75">
      <c r="I1977" s="117"/>
    </row>
    <row r="1978" s="5" customFormat="1" ht="12.75">
      <c r="I1978" s="117"/>
    </row>
    <row r="1979" s="5" customFormat="1" ht="12.75">
      <c r="I1979" s="117"/>
    </row>
    <row r="1980" s="5" customFormat="1" ht="12.75">
      <c r="I1980" s="117"/>
    </row>
    <row r="1981" s="5" customFormat="1" ht="12.75">
      <c r="I1981" s="117"/>
    </row>
    <row r="1982" s="5" customFormat="1" ht="12.75">
      <c r="I1982" s="117"/>
    </row>
    <row r="1983" s="5" customFormat="1" ht="12.75">
      <c r="I1983" s="117"/>
    </row>
    <row r="1984" s="5" customFormat="1" ht="12.75">
      <c r="I1984" s="117"/>
    </row>
    <row r="1985" s="5" customFormat="1" ht="12.75">
      <c r="I1985" s="117"/>
    </row>
    <row r="1986" s="5" customFormat="1" ht="12.75">
      <c r="I1986" s="117"/>
    </row>
    <row r="1987" s="5" customFormat="1" ht="12.75">
      <c r="I1987" s="117"/>
    </row>
    <row r="1988" s="5" customFormat="1" ht="12.75">
      <c r="I1988" s="117"/>
    </row>
    <row r="1989" s="5" customFormat="1" ht="12.75">
      <c r="I1989" s="117"/>
    </row>
    <row r="1990" s="5" customFormat="1" ht="12.75">
      <c r="I1990" s="117"/>
    </row>
    <row r="1991" s="5" customFormat="1" ht="12.75">
      <c r="I1991" s="117"/>
    </row>
    <row r="1992" s="5" customFormat="1" ht="12.75">
      <c r="I1992" s="117"/>
    </row>
    <row r="1993" s="5" customFormat="1" ht="12.75">
      <c r="I1993" s="117"/>
    </row>
    <row r="1994" s="5" customFormat="1" ht="12.75">
      <c r="I1994" s="117"/>
    </row>
    <row r="1995" s="5" customFormat="1" ht="12.75">
      <c r="I1995" s="117"/>
    </row>
    <row r="1996" s="5" customFormat="1" ht="12.75">
      <c r="I1996" s="117"/>
    </row>
    <row r="1997" s="5" customFormat="1" ht="12.75">
      <c r="I1997" s="117"/>
    </row>
    <row r="1998" s="5" customFormat="1" ht="12.75">
      <c r="I1998" s="117"/>
    </row>
    <row r="1999" s="5" customFormat="1" ht="12.75">
      <c r="I1999" s="117"/>
    </row>
    <row r="2000" s="5" customFormat="1" ht="12.75">
      <c r="I2000" s="117"/>
    </row>
    <row r="2001" s="5" customFormat="1" ht="12.75">
      <c r="I2001" s="117"/>
    </row>
    <row r="2002" s="5" customFormat="1" ht="12.75">
      <c r="I2002" s="117"/>
    </row>
    <row r="2003" s="5" customFormat="1" ht="12.75">
      <c r="I2003" s="117"/>
    </row>
    <row r="2004" s="5" customFormat="1" ht="12.75">
      <c r="I2004" s="117"/>
    </row>
    <row r="2005" s="5" customFormat="1" ht="12.75">
      <c r="I2005" s="117"/>
    </row>
    <row r="2006" s="5" customFormat="1" ht="12.75">
      <c r="I2006" s="117"/>
    </row>
    <row r="2007" s="5" customFormat="1" ht="12.75">
      <c r="I2007" s="117"/>
    </row>
    <row r="2008" s="5" customFormat="1" ht="12.75">
      <c r="I2008" s="117"/>
    </row>
    <row r="2009" s="5" customFormat="1" ht="12.75">
      <c r="I2009" s="117"/>
    </row>
    <row r="2010" s="5" customFormat="1" ht="12.75">
      <c r="I2010" s="117"/>
    </row>
    <row r="2011" s="5" customFormat="1" ht="12.75">
      <c r="I2011" s="117"/>
    </row>
    <row r="2012" s="5" customFormat="1" ht="12.75">
      <c r="I2012" s="117"/>
    </row>
    <row r="2013" s="5" customFormat="1" ht="12.75">
      <c r="I2013" s="117"/>
    </row>
    <row r="2014" s="5" customFormat="1" ht="12.75">
      <c r="I2014" s="117"/>
    </row>
    <row r="2015" s="5" customFormat="1" ht="12.75">
      <c r="I2015" s="117"/>
    </row>
    <row r="2016" s="5" customFormat="1" ht="12.75">
      <c r="I2016" s="117"/>
    </row>
    <row r="2017" s="5" customFormat="1" ht="12.75">
      <c r="I2017" s="117"/>
    </row>
    <row r="2018" s="5" customFormat="1" ht="12.75">
      <c r="I2018" s="117"/>
    </row>
    <row r="2019" s="5" customFormat="1" ht="12.75">
      <c r="I2019" s="117"/>
    </row>
    <row r="2020" s="5" customFormat="1" ht="12.75">
      <c r="I2020" s="117"/>
    </row>
    <row r="2021" s="5" customFormat="1" ht="12.75">
      <c r="I2021" s="117"/>
    </row>
    <row r="2022" s="5" customFormat="1" ht="12.75">
      <c r="I2022" s="117"/>
    </row>
    <row r="2023" s="5" customFormat="1" ht="12.75">
      <c r="I2023" s="117"/>
    </row>
    <row r="2024" s="5" customFormat="1" ht="12.75">
      <c r="I2024" s="117"/>
    </row>
    <row r="2025" s="5" customFormat="1" ht="12.75">
      <c r="I2025" s="117"/>
    </row>
    <row r="2026" s="5" customFormat="1" ht="12.75">
      <c r="I2026" s="117"/>
    </row>
    <row r="2027" s="5" customFormat="1" ht="12.75">
      <c r="I2027" s="117"/>
    </row>
    <row r="2028" s="5" customFormat="1" ht="12.75">
      <c r="I2028" s="117"/>
    </row>
    <row r="2029" s="5" customFormat="1" ht="12.75">
      <c r="I2029" s="117"/>
    </row>
    <row r="2030" s="5" customFormat="1" ht="12.75">
      <c r="I2030" s="117"/>
    </row>
    <row r="2031" s="5" customFormat="1" ht="12.75">
      <c r="I2031" s="117"/>
    </row>
    <row r="2032" s="5" customFormat="1" ht="12.75">
      <c r="I2032" s="117"/>
    </row>
    <row r="2033" s="5" customFormat="1" ht="12.75">
      <c r="I2033" s="117"/>
    </row>
    <row r="2034" s="5" customFormat="1" ht="12.75">
      <c r="I2034" s="117"/>
    </row>
    <row r="2035" s="5" customFormat="1" ht="12.75">
      <c r="I2035" s="117"/>
    </row>
    <row r="2036" s="5" customFormat="1" ht="12.75">
      <c r="I2036" s="117"/>
    </row>
    <row r="2037" s="5" customFormat="1" ht="12.75">
      <c r="I2037" s="117"/>
    </row>
    <row r="2038" s="5" customFormat="1" ht="12.75">
      <c r="I2038" s="117"/>
    </row>
    <row r="2039" s="5" customFormat="1" ht="12.75">
      <c r="I2039" s="117"/>
    </row>
    <row r="2040" s="5" customFormat="1" ht="12.75">
      <c r="I2040" s="117"/>
    </row>
    <row r="2041" s="5" customFormat="1" ht="12.75">
      <c r="I2041" s="117"/>
    </row>
    <row r="2042" s="5" customFormat="1" ht="12.75">
      <c r="I2042" s="117"/>
    </row>
    <row r="2043" s="5" customFormat="1" ht="12.75">
      <c r="I2043" s="117"/>
    </row>
    <row r="2044" s="5" customFormat="1" ht="12.75">
      <c r="I2044" s="117"/>
    </row>
    <row r="2045" s="5" customFormat="1" ht="12.75">
      <c r="I2045" s="117"/>
    </row>
    <row r="2046" s="5" customFormat="1" ht="12.75">
      <c r="I2046" s="117"/>
    </row>
    <row r="2047" s="5" customFormat="1" ht="12.75">
      <c r="I2047" s="117"/>
    </row>
    <row r="2048" s="5" customFormat="1" ht="12.75">
      <c r="I2048" s="117"/>
    </row>
    <row r="2049" s="5" customFormat="1" ht="12.75">
      <c r="I2049" s="117"/>
    </row>
    <row r="2050" s="5" customFormat="1" ht="12.75">
      <c r="I2050" s="117"/>
    </row>
    <row r="2051" s="5" customFormat="1" ht="12.75">
      <c r="I2051" s="117"/>
    </row>
    <row r="2052" s="5" customFormat="1" ht="12.75">
      <c r="I2052" s="117"/>
    </row>
    <row r="2053" s="5" customFormat="1" ht="12.75">
      <c r="I2053" s="117"/>
    </row>
    <row r="2054" s="5" customFormat="1" ht="12.75">
      <c r="I2054" s="117"/>
    </row>
    <row r="2055" s="5" customFormat="1" ht="12.75">
      <c r="I2055" s="117"/>
    </row>
    <row r="2056" s="5" customFormat="1" ht="12.75">
      <c r="I2056" s="117"/>
    </row>
    <row r="2057" s="5" customFormat="1" ht="12.75">
      <c r="I2057" s="117"/>
    </row>
    <row r="2058" s="5" customFormat="1" ht="12.75">
      <c r="I2058" s="117"/>
    </row>
    <row r="2059" s="5" customFormat="1" ht="12.75">
      <c r="I2059" s="117"/>
    </row>
    <row r="2060" s="5" customFormat="1" ht="12.75">
      <c r="I2060" s="117"/>
    </row>
    <row r="2061" s="5" customFormat="1" ht="12.75">
      <c r="I2061" s="117"/>
    </row>
    <row r="2062" s="5" customFormat="1" ht="12.75">
      <c r="I2062" s="117"/>
    </row>
    <row r="2063" s="5" customFormat="1" ht="12.75">
      <c r="I2063" s="117"/>
    </row>
    <row r="2064" s="5" customFormat="1" ht="12.75">
      <c r="I2064" s="117"/>
    </row>
    <row r="2065" s="5" customFormat="1" ht="12.75">
      <c r="I2065" s="117"/>
    </row>
    <row r="2066" s="5" customFormat="1" ht="12.75">
      <c r="I2066" s="117"/>
    </row>
    <row r="2067" s="5" customFormat="1" ht="12.75">
      <c r="I2067" s="117"/>
    </row>
    <row r="2068" s="5" customFormat="1" ht="12.75">
      <c r="I2068" s="117"/>
    </row>
    <row r="2069" s="5" customFormat="1" ht="12.75">
      <c r="I2069" s="117"/>
    </row>
    <row r="2070" s="5" customFormat="1" ht="12.75">
      <c r="I2070" s="117"/>
    </row>
    <row r="2071" s="5" customFormat="1" ht="12.75">
      <c r="I2071" s="117"/>
    </row>
    <row r="2072" s="5" customFormat="1" ht="12.75">
      <c r="I2072" s="117"/>
    </row>
    <row r="2073" s="5" customFormat="1" ht="12.75">
      <c r="I2073" s="117"/>
    </row>
    <row r="2074" s="5" customFormat="1" ht="12.75">
      <c r="I2074" s="117"/>
    </row>
    <row r="2075" s="5" customFormat="1" ht="12.75">
      <c r="I2075" s="117"/>
    </row>
    <row r="2076" s="5" customFormat="1" ht="12.75">
      <c r="I2076" s="117"/>
    </row>
    <row r="2077" s="5" customFormat="1" ht="12.75">
      <c r="I2077" s="117"/>
    </row>
    <row r="2078" s="5" customFormat="1" ht="12.75">
      <c r="I2078" s="117"/>
    </row>
    <row r="2079" s="5" customFormat="1" ht="12.75">
      <c r="I2079" s="117"/>
    </row>
    <row r="2080" s="5" customFormat="1" ht="12.75">
      <c r="I2080" s="117"/>
    </row>
    <row r="2081" s="5" customFormat="1" ht="12.75">
      <c r="I2081" s="117"/>
    </row>
    <row r="2082" s="5" customFormat="1" ht="12.75">
      <c r="I2082" s="117"/>
    </row>
    <row r="2083" s="5" customFormat="1" ht="12.75">
      <c r="I2083" s="117"/>
    </row>
    <row r="2084" s="5" customFormat="1" ht="12.75">
      <c r="I2084" s="117"/>
    </row>
    <row r="2085" s="5" customFormat="1" ht="12.75">
      <c r="I2085" s="117"/>
    </row>
    <row r="2086" s="5" customFormat="1" ht="12.75">
      <c r="I2086" s="117"/>
    </row>
    <row r="2087" s="5" customFormat="1" ht="12.75">
      <c r="I2087" s="117"/>
    </row>
    <row r="2088" s="5" customFormat="1" ht="12.75">
      <c r="I2088" s="117"/>
    </row>
    <row r="2089" s="5" customFormat="1" ht="12.75">
      <c r="I2089" s="117"/>
    </row>
    <row r="2090" s="5" customFormat="1" ht="12.75">
      <c r="I2090" s="117"/>
    </row>
    <row r="2091" s="5" customFormat="1" ht="12.75">
      <c r="I2091" s="117"/>
    </row>
    <row r="2092" s="5" customFormat="1" ht="12.75">
      <c r="I2092" s="117"/>
    </row>
    <row r="2093" s="5" customFormat="1" ht="12.75">
      <c r="I2093" s="117"/>
    </row>
    <row r="2094" s="5" customFormat="1" ht="12.75">
      <c r="I2094" s="117"/>
    </row>
    <row r="2095" s="5" customFormat="1" ht="12.75">
      <c r="I2095" s="117"/>
    </row>
    <row r="2096" s="5" customFormat="1" ht="12.75">
      <c r="I2096" s="117"/>
    </row>
    <row r="2097" s="5" customFormat="1" ht="12.75">
      <c r="I2097" s="117"/>
    </row>
    <row r="2098" s="5" customFormat="1" ht="12.75">
      <c r="I2098" s="117"/>
    </row>
    <row r="2099" s="5" customFormat="1" ht="12.75">
      <c r="I2099" s="117"/>
    </row>
    <row r="2100" s="5" customFormat="1" ht="12.75">
      <c r="I2100" s="117"/>
    </row>
    <row r="2101" s="5" customFormat="1" ht="12.75">
      <c r="I2101" s="117"/>
    </row>
    <row r="2102" s="5" customFormat="1" ht="12.75">
      <c r="I2102" s="117"/>
    </row>
    <row r="2103" s="5" customFormat="1" ht="12.75">
      <c r="I2103" s="117"/>
    </row>
    <row r="2104" s="5" customFormat="1" ht="12.75">
      <c r="I2104" s="117"/>
    </row>
    <row r="2105" s="5" customFormat="1" ht="12.75">
      <c r="I2105" s="117"/>
    </row>
    <row r="2106" s="5" customFormat="1" ht="12.75">
      <c r="I2106" s="117"/>
    </row>
    <row r="2107" s="5" customFormat="1" ht="12.75">
      <c r="I2107" s="117"/>
    </row>
    <row r="2108" s="5" customFormat="1" ht="12.75">
      <c r="I2108" s="117"/>
    </row>
    <row r="2109" s="5" customFormat="1" ht="12.75">
      <c r="I2109" s="117"/>
    </row>
    <row r="2110" s="5" customFormat="1" ht="12.75">
      <c r="I2110" s="117"/>
    </row>
    <row r="2111" s="5" customFormat="1" ht="12.75">
      <c r="I2111" s="117"/>
    </row>
    <row r="2112" s="5" customFormat="1" ht="12.75">
      <c r="I2112" s="117"/>
    </row>
    <row r="2113" s="5" customFormat="1" ht="12.75">
      <c r="I2113" s="117"/>
    </row>
    <row r="2114" s="5" customFormat="1" ht="12.75">
      <c r="I2114" s="117"/>
    </row>
    <row r="2115" s="5" customFormat="1" ht="12.75">
      <c r="I2115" s="117"/>
    </row>
    <row r="2116" s="5" customFormat="1" ht="12.75">
      <c r="I2116" s="117"/>
    </row>
    <row r="2117" s="5" customFormat="1" ht="12.75">
      <c r="I2117" s="117"/>
    </row>
    <row r="2118" s="5" customFormat="1" ht="12.75">
      <c r="I2118" s="117"/>
    </row>
    <row r="2119" s="5" customFormat="1" ht="12.75">
      <c r="I2119" s="117"/>
    </row>
    <row r="2120" s="5" customFormat="1" ht="12.75">
      <c r="I2120" s="117"/>
    </row>
    <row r="2121" s="5" customFormat="1" ht="12.75">
      <c r="I2121" s="117"/>
    </row>
    <row r="2122" s="5" customFormat="1" ht="12.75">
      <c r="I2122" s="117"/>
    </row>
    <row r="2123" s="5" customFormat="1" ht="12.75">
      <c r="I2123" s="117"/>
    </row>
    <row r="2124" s="5" customFormat="1" ht="12.75">
      <c r="I2124" s="117"/>
    </row>
    <row r="2125" s="5" customFormat="1" ht="12.75">
      <c r="I2125" s="117"/>
    </row>
    <row r="2126" s="5" customFormat="1" ht="12.75">
      <c r="I2126" s="117"/>
    </row>
    <row r="2127" s="5" customFormat="1" ht="12.75">
      <c r="I2127" s="117"/>
    </row>
    <row r="2128" s="5" customFormat="1" ht="12.75">
      <c r="I2128" s="117"/>
    </row>
    <row r="2129" s="5" customFormat="1" ht="12.75">
      <c r="I2129" s="117"/>
    </row>
    <row r="2130" s="5" customFormat="1" ht="12.75">
      <c r="I2130" s="117"/>
    </row>
    <row r="2131" s="5" customFormat="1" ht="12.75">
      <c r="I2131" s="117"/>
    </row>
    <row r="2132" s="5" customFormat="1" ht="12.75">
      <c r="I2132" s="117"/>
    </row>
    <row r="2133" s="5" customFormat="1" ht="12.75">
      <c r="I2133" s="117"/>
    </row>
    <row r="2134" s="5" customFormat="1" ht="12.75">
      <c r="I2134" s="117"/>
    </row>
    <row r="2135" s="5" customFormat="1" ht="12.75">
      <c r="I2135" s="117"/>
    </row>
    <row r="2136" s="5" customFormat="1" ht="12.75">
      <c r="I2136" s="117"/>
    </row>
    <row r="2137" s="5" customFormat="1" ht="12.75">
      <c r="I2137" s="117"/>
    </row>
    <row r="2138" s="5" customFormat="1" ht="12.75">
      <c r="I2138" s="117"/>
    </row>
    <row r="2139" s="5" customFormat="1" ht="12.75">
      <c r="I2139" s="117"/>
    </row>
    <row r="2140" s="5" customFormat="1" ht="12.75">
      <c r="I2140" s="117"/>
    </row>
    <row r="2141" s="5" customFormat="1" ht="12.75">
      <c r="I2141" s="117"/>
    </row>
    <row r="2142" s="5" customFormat="1" ht="12.75">
      <c r="I2142" s="117"/>
    </row>
    <row r="2143" s="5" customFormat="1" ht="12.75">
      <c r="I2143" s="117"/>
    </row>
    <row r="2144" s="5" customFormat="1" ht="12.75">
      <c r="I2144" s="117"/>
    </row>
    <row r="2145" s="5" customFormat="1" ht="12.75">
      <c r="I2145" s="117"/>
    </row>
    <row r="2146" s="5" customFormat="1" ht="12.75">
      <c r="I2146" s="117"/>
    </row>
    <row r="2147" s="5" customFormat="1" ht="12.75">
      <c r="I2147" s="117"/>
    </row>
    <row r="2148" s="5" customFormat="1" ht="12.75">
      <c r="I2148" s="117"/>
    </row>
    <row r="2149" s="5" customFormat="1" ht="12.75">
      <c r="I2149" s="117"/>
    </row>
    <row r="2150" s="5" customFormat="1" ht="12.75">
      <c r="I2150" s="117"/>
    </row>
    <row r="2151" s="5" customFormat="1" ht="12.75">
      <c r="I2151" s="117"/>
    </row>
    <row r="2152" s="5" customFormat="1" ht="12.75">
      <c r="I2152" s="117"/>
    </row>
    <row r="2153" s="5" customFormat="1" ht="12.75">
      <c r="I2153" s="117"/>
    </row>
    <row r="2154" s="5" customFormat="1" ht="12.75">
      <c r="I2154" s="117"/>
    </row>
    <row r="2155" s="5" customFormat="1" ht="12.75">
      <c r="I2155" s="117"/>
    </row>
    <row r="2156" s="5" customFormat="1" ht="12.75">
      <c r="I2156" s="117"/>
    </row>
    <row r="2157" s="5" customFormat="1" ht="12.75">
      <c r="I2157" s="117"/>
    </row>
    <row r="2158" s="5" customFormat="1" ht="12.75">
      <c r="I2158" s="117"/>
    </row>
    <row r="2159" s="5" customFormat="1" ht="12.75">
      <c r="I2159" s="117"/>
    </row>
    <row r="2160" s="5" customFormat="1" ht="12.75">
      <c r="I2160" s="117"/>
    </row>
    <row r="2161" s="5" customFormat="1" ht="12.75">
      <c r="I2161" s="117"/>
    </row>
    <row r="2162" s="5" customFormat="1" ht="12.75">
      <c r="I2162" s="117"/>
    </row>
    <row r="2163" s="5" customFormat="1" ht="12.75">
      <c r="I2163" s="117"/>
    </row>
    <row r="2164" s="5" customFormat="1" ht="12.75">
      <c r="I2164" s="117"/>
    </row>
    <row r="2165" s="5" customFormat="1" ht="12.75">
      <c r="I2165" s="117"/>
    </row>
    <row r="2166" s="5" customFormat="1" ht="12.75">
      <c r="I2166" s="117"/>
    </row>
    <row r="2167" s="5" customFormat="1" ht="12.75">
      <c r="I2167" s="117"/>
    </row>
    <row r="2168" s="5" customFormat="1" ht="12.75">
      <c r="I2168" s="117"/>
    </row>
    <row r="2169" s="5" customFormat="1" ht="12.75">
      <c r="I2169" s="117"/>
    </row>
    <row r="2170" s="5" customFormat="1" ht="12.75">
      <c r="I2170" s="117"/>
    </row>
    <row r="2171" s="5" customFormat="1" ht="12.75">
      <c r="I2171" s="117"/>
    </row>
    <row r="2172" s="5" customFormat="1" ht="12.75">
      <c r="I2172" s="117"/>
    </row>
    <row r="2173" s="5" customFormat="1" ht="12.75">
      <c r="I2173" s="117"/>
    </row>
    <row r="2174" s="5" customFormat="1" ht="12.75">
      <c r="I2174" s="117"/>
    </row>
    <row r="2175" s="5" customFormat="1" ht="12.75">
      <c r="I2175" s="117"/>
    </row>
    <row r="2176" s="5" customFormat="1" ht="12.75">
      <c r="I2176" s="117"/>
    </row>
    <row r="2177" s="5" customFormat="1" ht="12.75">
      <c r="I2177" s="117"/>
    </row>
    <row r="2178" s="5" customFormat="1" ht="12.75">
      <c r="I2178" s="117"/>
    </row>
    <row r="2179" s="5" customFormat="1" ht="12.75">
      <c r="I2179" s="117"/>
    </row>
    <row r="2180" s="5" customFormat="1" ht="12.75">
      <c r="I2180" s="117"/>
    </row>
    <row r="2181" s="5" customFormat="1" ht="12.75">
      <c r="I2181" s="117"/>
    </row>
    <row r="2182" s="5" customFormat="1" ht="12.75">
      <c r="I2182" s="117"/>
    </row>
    <row r="2183" s="5" customFormat="1" ht="12.75">
      <c r="I2183" s="117"/>
    </row>
    <row r="2184" s="5" customFormat="1" ht="12.75">
      <c r="I2184" s="117"/>
    </row>
    <row r="2185" s="5" customFormat="1" ht="12.75">
      <c r="I2185" s="117"/>
    </row>
    <row r="2186" s="5" customFormat="1" ht="12.75">
      <c r="I2186" s="117"/>
    </row>
    <row r="2187" s="5" customFormat="1" ht="12.75">
      <c r="I2187" s="117"/>
    </row>
    <row r="2188" s="5" customFormat="1" ht="12.75">
      <c r="I2188" s="117"/>
    </row>
    <row r="2189" s="5" customFormat="1" ht="12.75">
      <c r="I2189" s="117"/>
    </row>
    <row r="2190" s="5" customFormat="1" ht="12.75">
      <c r="I2190" s="117"/>
    </row>
    <row r="2191" s="5" customFormat="1" ht="12.75">
      <c r="I2191" s="117"/>
    </row>
    <row r="2192" s="5" customFormat="1" ht="12.75">
      <c r="I2192" s="117"/>
    </row>
    <row r="2193" s="5" customFormat="1" ht="12.75">
      <c r="I2193" s="117"/>
    </row>
    <row r="2194" s="5" customFormat="1" ht="12.75">
      <c r="I2194" s="117"/>
    </row>
    <row r="2195" s="5" customFormat="1" ht="12.75">
      <c r="I2195" s="117"/>
    </row>
    <row r="2196" s="5" customFormat="1" ht="12.75">
      <c r="I2196" s="117"/>
    </row>
    <row r="2197" s="5" customFormat="1" ht="12.75">
      <c r="I2197" s="117"/>
    </row>
    <row r="2198" s="5" customFormat="1" ht="12.75">
      <c r="I2198" s="117"/>
    </row>
    <row r="2199" s="5" customFormat="1" ht="12.75">
      <c r="I2199" s="117"/>
    </row>
    <row r="2200" s="5" customFormat="1" ht="12.75">
      <c r="I2200" s="117"/>
    </row>
    <row r="2201" s="5" customFormat="1" ht="12.75">
      <c r="I2201" s="117"/>
    </row>
    <row r="2202" s="5" customFormat="1" ht="12.75">
      <c r="I2202" s="117"/>
    </row>
    <row r="2203" s="5" customFormat="1" ht="12.75">
      <c r="I2203" s="117"/>
    </row>
    <row r="2204" s="5" customFormat="1" ht="12.75">
      <c r="I2204" s="117"/>
    </row>
    <row r="2205" s="5" customFormat="1" ht="12.75">
      <c r="I2205" s="117"/>
    </row>
    <row r="2206" s="5" customFormat="1" ht="12.75">
      <c r="I2206" s="117"/>
    </row>
    <row r="2207" s="5" customFormat="1" ht="12.75">
      <c r="I2207" s="117"/>
    </row>
    <row r="2208" s="5" customFormat="1" ht="12.75">
      <c r="I2208" s="117"/>
    </row>
    <row r="2209" s="5" customFormat="1" ht="12.75">
      <c r="I2209" s="117"/>
    </row>
    <row r="2210" s="5" customFormat="1" ht="12.75">
      <c r="I2210" s="117"/>
    </row>
    <row r="2211" s="5" customFormat="1" ht="12.75">
      <c r="I2211" s="117"/>
    </row>
    <row r="2212" s="5" customFormat="1" ht="12.75">
      <c r="I2212" s="117"/>
    </row>
    <row r="2213" s="5" customFormat="1" ht="12.75">
      <c r="I2213" s="117"/>
    </row>
    <row r="2214" s="5" customFormat="1" ht="12.75">
      <c r="I2214" s="117"/>
    </row>
    <row r="2215" s="5" customFormat="1" ht="12.75">
      <c r="I2215" s="117"/>
    </row>
    <row r="2216" s="5" customFormat="1" ht="12.75">
      <c r="I2216" s="117"/>
    </row>
    <row r="2217" s="5" customFormat="1" ht="12.75">
      <c r="I2217" s="117"/>
    </row>
    <row r="2218" s="5" customFormat="1" ht="12.75">
      <c r="I2218" s="117"/>
    </row>
    <row r="2219" s="5" customFormat="1" ht="12.75">
      <c r="I2219" s="117"/>
    </row>
    <row r="2220" s="5" customFormat="1" ht="12.75">
      <c r="I2220" s="117"/>
    </row>
    <row r="2221" s="5" customFormat="1" ht="12.75">
      <c r="I2221" s="117"/>
    </row>
    <row r="2222" s="5" customFormat="1" ht="12.75">
      <c r="I2222" s="117"/>
    </row>
    <row r="2223" s="5" customFormat="1" ht="12.75">
      <c r="I2223" s="117"/>
    </row>
    <row r="2224" s="5" customFormat="1" ht="12.75">
      <c r="I2224" s="117"/>
    </row>
    <row r="2225" s="5" customFormat="1" ht="12.75">
      <c r="I2225" s="117"/>
    </row>
    <row r="2226" s="5" customFormat="1" ht="12.75">
      <c r="I2226" s="117"/>
    </row>
    <row r="2227" s="5" customFormat="1" ht="12.75">
      <c r="I2227" s="117"/>
    </row>
    <row r="2228" s="5" customFormat="1" ht="12.75">
      <c r="I2228" s="117"/>
    </row>
    <row r="2229" s="5" customFormat="1" ht="12.75">
      <c r="I2229" s="117"/>
    </row>
    <row r="2230" s="5" customFormat="1" ht="12.75">
      <c r="I2230" s="117"/>
    </row>
    <row r="2231" s="5" customFormat="1" ht="12.75">
      <c r="I2231" s="117"/>
    </row>
    <row r="2232" s="5" customFormat="1" ht="12.75">
      <c r="I2232" s="117"/>
    </row>
    <row r="2233" s="5" customFormat="1" ht="12.75">
      <c r="I2233" s="117"/>
    </row>
    <row r="2234" s="5" customFormat="1" ht="12.75">
      <c r="I2234" s="117"/>
    </row>
    <row r="2235" s="5" customFormat="1" ht="12.75">
      <c r="I2235" s="117"/>
    </row>
    <row r="2236" s="5" customFormat="1" ht="12.75">
      <c r="I2236" s="117"/>
    </row>
    <row r="2237" s="5" customFormat="1" ht="12.75">
      <c r="I2237" s="117"/>
    </row>
    <row r="2238" s="5" customFormat="1" ht="12.75">
      <c r="I2238" s="117"/>
    </row>
    <row r="2239" s="5" customFormat="1" ht="12.75">
      <c r="I2239" s="117"/>
    </row>
    <row r="2240" s="5" customFormat="1" ht="12.75">
      <c r="I2240" s="117"/>
    </row>
    <row r="2241" s="5" customFormat="1" ht="12.75">
      <c r="I2241" s="117"/>
    </row>
    <row r="2242" s="5" customFormat="1" ht="12.75">
      <c r="I2242" s="117"/>
    </row>
    <row r="2243" s="5" customFormat="1" ht="12.75">
      <c r="I2243" s="117"/>
    </row>
    <row r="2244" s="5" customFormat="1" ht="12.75">
      <c r="I2244" s="117"/>
    </row>
    <row r="2245" s="5" customFormat="1" ht="12.75">
      <c r="I2245" s="117"/>
    </row>
    <row r="2246" s="5" customFormat="1" ht="12.75">
      <c r="I2246" s="117"/>
    </row>
    <row r="2247" s="5" customFormat="1" ht="12.75">
      <c r="I2247" s="117"/>
    </row>
    <row r="2248" s="5" customFormat="1" ht="12.75">
      <c r="I2248" s="117"/>
    </row>
    <row r="2249" s="5" customFormat="1" ht="12.75">
      <c r="I2249" s="117"/>
    </row>
    <row r="2250" s="5" customFormat="1" ht="12.75">
      <c r="I2250" s="117"/>
    </row>
    <row r="2251" s="5" customFormat="1" ht="12.75">
      <c r="I2251" s="117"/>
    </row>
    <row r="2252" s="5" customFormat="1" ht="12.75">
      <c r="I2252" s="117"/>
    </row>
    <row r="2253" s="5" customFormat="1" ht="12.75">
      <c r="I2253" s="117"/>
    </row>
    <row r="2254" s="5" customFormat="1" ht="12.75">
      <c r="I2254" s="117"/>
    </row>
    <row r="2255" s="5" customFormat="1" ht="12.75">
      <c r="I2255" s="117"/>
    </row>
    <row r="2256" s="5" customFormat="1" ht="12.75">
      <c r="I2256" s="117"/>
    </row>
    <row r="2257" s="5" customFormat="1" ht="12.75">
      <c r="I2257" s="117"/>
    </row>
    <row r="2258" s="5" customFormat="1" ht="12.75">
      <c r="I2258" s="117"/>
    </row>
    <row r="2259" s="5" customFormat="1" ht="12.75">
      <c r="I2259" s="117"/>
    </row>
    <row r="2260" s="5" customFormat="1" ht="12.75">
      <c r="I2260" s="117"/>
    </row>
    <row r="2261" s="5" customFormat="1" ht="12.75">
      <c r="I2261" s="117"/>
    </row>
    <row r="2262" s="5" customFormat="1" ht="12.75">
      <c r="I2262" s="117"/>
    </row>
    <row r="2263" s="5" customFormat="1" ht="12.75">
      <c r="I2263" s="117"/>
    </row>
    <row r="2264" s="5" customFormat="1" ht="12.75">
      <c r="I2264" s="117"/>
    </row>
    <row r="2265" s="5" customFormat="1" ht="12.75">
      <c r="I2265" s="117"/>
    </row>
    <row r="2266" s="5" customFormat="1" ht="12.75">
      <c r="I2266" s="117"/>
    </row>
    <row r="2267" s="5" customFormat="1" ht="12.75">
      <c r="I2267" s="117"/>
    </row>
    <row r="2268" s="5" customFormat="1" ht="12.75">
      <c r="I2268" s="117"/>
    </row>
    <row r="2269" s="5" customFormat="1" ht="12.75">
      <c r="I2269" s="117"/>
    </row>
    <row r="2270" s="5" customFormat="1" ht="12.75">
      <c r="I2270" s="117"/>
    </row>
    <row r="2271" s="5" customFormat="1" ht="12.75">
      <c r="I2271" s="117"/>
    </row>
    <row r="2272" s="5" customFormat="1" ht="12.75">
      <c r="I2272" s="117"/>
    </row>
    <row r="2273" s="5" customFormat="1" ht="12.75">
      <c r="I2273" s="117"/>
    </row>
    <row r="2274" s="5" customFormat="1" ht="12.75">
      <c r="I2274" s="117"/>
    </row>
    <row r="2275" s="5" customFormat="1" ht="12.75">
      <c r="I2275" s="117"/>
    </row>
    <row r="2276" s="5" customFormat="1" ht="12.75">
      <c r="I2276" s="117"/>
    </row>
    <row r="2277" s="5" customFormat="1" ht="12.75">
      <c r="I2277" s="117"/>
    </row>
    <row r="2278" s="5" customFormat="1" ht="12.75">
      <c r="I2278" s="117"/>
    </row>
    <row r="2279" s="5" customFormat="1" ht="12.75">
      <c r="I2279" s="117"/>
    </row>
    <row r="2280" s="5" customFormat="1" ht="12.75">
      <c r="I2280" s="117"/>
    </row>
    <row r="2281" s="5" customFormat="1" ht="12.75">
      <c r="I2281" s="117"/>
    </row>
    <row r="2282" s="5" customFormat="1" ht="12.75">
      <c r="I2282" s="117"/>
    </row>
    <row r="2283" s="5" customFormat="1" ht="12.75">
      <c r="I2283" s="117"/>
    </row>
    <row r="2284" s="5" customFormat="1" ht="12.75">
      <c r="I2284" s="117"/>
    </row>
    <row r="2285" s="5" customFormat="1" ht="12.75">
      <c r="I2285" s="117"/>
    </row>
    <row r="2286" s="5" customFormat="1" ht="12.75">
      <c r="I2286" s="117"/>
    </row>
    <row r="2287" s="5" customFormat="1" ht="12.75">
      <c r="I2287" s="117"/>
    </row>
    <row r="2288" s="5" customFormat="1" ht="12.75">
      <c r="I2288" s="117"/>
    </row>
    <row r="2289" s="5" customFormat="1" ht="12.75">
      <c r="I2289" s="117"/>
    </row>
    <row r="2290" s="5" customFormat="1" ht="12.75">
      <c r="I2290" s="117"/>
    </row>
    <row r="2291" s="5" customFormat="1" ht="12.75">
      <c r="I2291" s="117"/>
    </row>
    <row r="2292" s="5" customFormat="1" ht="12.75">
      <c r="I2292" s="117"/>
    </row>
    <row r="2293" s="5" customFormat="1" ht="12.75">
      <c r="I2293" s="117"/>
    </row>
    <row r="2294" s="5" customFormat="1" ht="12.75">
      <c r="I2294" s="117"/>
    </row>
    <row r="2295" s="5" customFormat="1" ht="12.75">
      <c r="I2295" s="117"/>
    </row>
    <row r="2296" s="5" customFormat="1" ht="12.75">
      <c r="I2296" s="117"/>
    </row>
    <row r="2297" s="5" customFormat="1" ht="12.75">
      <c r="I2297" s="117"/>
    </row>
    <row r="2298" s="5" customFormat="1" ht="12.75">
      <c r="I2298" s="117"/>
    </row>
    <row r="2299" s="5" customFormat="1" ht="12.75">
      <c r="I2299" s="117"/>
    </row>
    <row r="2300" s="5" customFormat="1" ht="12.75">
      <c r="I2300" s="117"/>
    </row>
    <row r="2301" s="5" customFormat="1" ht="12.75">
      <c r="I2301" s="117"/>
    </row>
    <row r="2302" s="5" customFormat="1" ht="12.75">
      <c r="I2302" s="117"/>
    </row>
    <row r="2303" s="5" customFormat="1" ht="12.75">
      <c r="I2303" s="117"/>
    </row>
    <row r="2304" s="5" customFormat="1" ht="12.75">
      <c r="I2304" s="117"/>
    </row>
    <row r="2305" s="5" customFormat="1" ht="12.75">
      <c r="I2305" s="117"/>
    </row>
    <row r="2306" s="5" customFormat="1" ht="12.75">
      <c r="I2306" s="117"/>
    </row>
    <row r="2307" s="5" customFormat="1" ht="12.75">
      <c r="I2307" s="117"/>
    </row>
    <row r="2308" s="5" customFormat="1" ht="12.75">
      <c r="I2308" s="117"/>
    </row>
    <row r="2309" s="5" customFormat="1" ht="12.75">
      <c r="I2309" s="117"/>
    </row>
    <row r="2310" s="5" customFormat="1" ht="12.75">
      <c r="I2310" s="117"/>
    </row>
    <row r="2311" s="5" customFormat="1" ht="12.75">
      <c r="I2311" s="117"/>
    </row>
    <row r="2312" s="5" customFormat="1" ht="12.75">
      <c r="I2312" s="117"/>
    </row>
    <row r="2313" s="5" customFormat="1" ht="12.75">
      <c r="I2313" s="117"/>
    </row>
    <row r="2314" s="5" customFormat="1" ht="12.75">
      <c r="I2314" s="117"/>
    </row>
    <row r="2315" s="5" customFormat="1" ht="12.75">
      <c r="I2315" s="117"/>
    </row>
    <row r="2316" s="5" customFormat="1" ht="12.75">
      <c r="I2316" s="117"/>
    </row>
    <row r="2317" s="5" customFormat="1" ht="12.75">
      <c r="I2317" s="117"/>
    </row>
    <row r="2318" s="5" customFormat="1" ht="12.75">
      <c r="I2318" s="117"/>
    </row>
    <row r="2319" s="5" customFormat="1" ht="12.75">
      <c r="I2319" s="117"/>
    </row>
    <row r="2320" s="5" customFormat="1" ht="12.75">
      <c r="I2320" s="117"/>
    </row>
    <row r="2321" s="5" customFormat="1" ht="12.75">
      <c r="I2321" s="117"/>
    </row>
    <row r="2322" s="5" customFormat="1" ht="12.75">
      <c r="I2322" s="117"/>
    </row>
    <row r="2323" s="5" customFormat="1" ht="12.75">
      <c r="I2323" s="117"/>
    </row>
    <row r="2324" s="5" customFormat="1" ht="12.75">
      <c r="I2324" s="117"/>
    </row>
    <row r="2325" s="5" customFormat="1" ht="12.75">
      <c r="I2325" s="117"/>
    </row>
    <row r="2326" s="5" customFormat="1" ht="12.75">
      <c r="I2326" s="117"/>
    </row>
    <row r="2327" s="5" customFormat="1" ht="12.75">
      <c r="I2327" s="117"/>
    </row>
    <row r="2328" s="5" customFormat="1" ht="12.75">
      <c r="I2328" s="117"/>
    </row>
    <row r="2329" s="5" customFormat="1" ht="12.75">
      <c r="I2329" s="117"/>
    </row>
    <row r="2330" s="5" customFormat="1" ht="12.75">
      <c r="I2330" s="117"/>
    </row>
    <row r="2331" s="5" customFormat="1" ht="12.75">
      <c r="I2331" s="117"/>
    </row>
    <row r="2332" s="5" customFormat="1" ht="12.75">
      <c r="I2332" s="117"/>
    </row>
    <row r="2333" s="5" customFormat="1" ht="12.75">
      <c r="I2333" s="117"/>
    </row>
    <row r="2334" s="5" customFormat="1" ht="12.75">
      <c r="I2334" s="117"/>
    </row>
    <row r="2335" s="5" customFormat="1" ht="12.75">
      <c r="I2335" s="117"/>
    </row>
    <row r="2336" s="5" customFormat="1" ht="12.75">
      <c r="I2336" s="117"/>
    </row>
    <row r="2337" s="5" customFormat="1" ht="12.75">
      <c r="I2337" s="117"/>
    </row>
    <row r="2338" s="5" customFormat="1" ht="12.75">
      <c r="I2338" s="117"/>
    </row>
    <row r="2339" s="5" customFormat="1" ht="12.75">
      <c r="I2339" s="117"/>
    </row>
    <row r="2340" s="5" customFormat="1" ht="12.75">
      <c r="I2340" s="117"/>
    </row>
    <row r="2341" s="5" customFormat="1" ht="12.75">
      <c r="I2341" s="117"/>
    </row>
    <row r="2342" s="5" customFormat="1" ht="12.75">
      <c r="I2342" s="117"/>
    </row>
    <row r="2343" s="5" customFormat="1" ht="12.75">
      <c r="I2343" s="117"/>
    </row>
    <row r="2344" s="5" customFormat="1" ht="12.75">
      <c r="I2344" s="117"/>
    </row>
    <row r="2345" s="5" customFormat="1" ht="12.75">
      <c r="I2345" s="117"/>
    </row>
    <row r="2346" s="5" customFormat="1" ht="12.75">
      <c r="I2346" s="117"/>
    </row>
    <row r="2347" s="5" customFormat="1" ht="12.75">
      <c r="I2347" s="117"/>
    </row>
    <row r="2348" s="5" customFormat="1" ht="12.75">
      <c r="I2348" s="117"/>
    </row>
    <row r="2349" s="5" customFormat="1" ht="12.75">
      <c r="I2349" s="117"/>
    </row>
    <row r="2350" s="5" customFormat="1" ht="12.75">
      <c r="I2350" s="117"/>
    </row>
    <row r="2351" s="5" customFormat="1" ht="12.75">
      <c r="I2351" s="117"/>
    </row>
    <row r="2352" s="5" customFormat="1" ht="12.75">
      <c r="I2352" s="117"/>
    </row>
    <row r="2353" s="5" customFormat="1" ht="12.75">
      <c r="I2353" s="117"/>
    </row>
    <row r="2354" s="5" customFormat="1" ht="12.75">
      <c r="I2354" s="117"/>
    </row>
    <row r="2355" s="5" customFormat="1" ht="12.75">
      <c r="I2355" s="117"/>
    </row>
    <row r="2356" s="5" customFormat="1" ht="12.75">
      <c r="I2356" s="117"/>
    </row>
    <row r="2357" s="5" customFormat="1" ht="12.75">
      <c r="I2357" s="117"/>
    </row>
    <row r="2358" s="5" customFormat="1" ht="12.75">
      <c r="I2358" s="117"/>
    </row>
    <row r="2359" s="5" customFormat="1" ht="12.75">
      <c r="I2359" s="117"/>
    </row>
    <row r="2360" s="5" customFormat="1" ht="12.75">
      <c r="I2360" s="117"/>
    </row>
    <row r="2361" s="5" customFormat="1" ht="12.75">
      <c r="I2361" s="117"/>
    </row>
    <row r="2362" s="5" customFormat="1" ht="12.75">
      <c r="I2362" s="117"/>
    </row>
    <row r="2363" s="5" customFormat="1" ht="12.75">
      <c r="I2363" s="117"/>
    </row>
    <row r="2364" s="5" customFormat="1" ht="12.75">
      <c r="I2364" s="117"/>
    </row>
    <row r="2365" s="5" customFormat="1" ht="12.75">
      <c r="I2365" s="117"/>
    </row>
    <row r="2366" s="5" customFormat="1" ht="12.75">
      <c r="I2366" s="117"/>
    </row>
    <row r="2367" s="5" customFormat="1" ht="12.75">
      <c r="I2367" s="117"/>
    </row>
    <row r="2368" s="5" customFormat="1" ht="12.75">
      <c r="I2368" s="117"/>
    </row>
    <row r="2369" s="5" customFormat="1" ht="12.75">
      <c r="I2369" s="117"/>
    </row>
    <row r="2370" s="5" customFormat="1" ht="12.75">
      <c r="I2370" s="117"/>
    </row>
    <row r="2371" s="5" customFormat="1" ht="12.75">
      <c r="I2371" s="117"/>
    </row>
    <row r="2372" s="5" customFormat="1" ht="12.75">
      <c r="I2372" s="117"/>
    </row>
    <row r="2373" s="5" customFormat="1" ht="12.75">
      <c r="I2373" s="117"/>
    </row>
    <row r="2374" s="5" customFormat="1" ht="12.75">
      <c r="I2374" s="117"/>
    </row>
    <row r="2375" s="5" customFormat="1" ht="12.75">
      <c r="I2375" s="117"/>
    </row>
    <row r="2376" s="5" customFormat="1" ht="12.75">
      <c r="I2376" s="117"/>
    </row>
    <row r="2377" s="5" customFormat="1" ht="12.75">
      <c r="I2377" s="117"/>
    </row>
    <row r="2378" s="5" customFormat="1" ht="12.75">
      <c r="I2378" s="117"/>
    </row>
    <row r="2379" s="5" customFormat="1" ht="12.75">
      <c r="I2379" s="117"/>
    </row>
    <row r="2380" s="5" customFormat="1" ht="12.75">
      <c r="I2380" s="117"/>
    </row>
    <row r="2381" s="5" customFormat="1" ht="12.75">
      <c r="I2381" s="117"/>
    </row>
    <row r="2382" s="5" customFormat="1" ht="12.75">
      <c r="I2382" s="117"/>
    </row>
    <row r="2383" s="5" customFormat="1" ht="12.75">
      <c r="I2383" s="117"/>
    </row>
    <row r="2384" s="5" customFormat="1" ht="12.75">
      <c r="I2384" s="117"/>
    </row>
    <row r="2385" s="5" customFormat="1" ht="12.75">
      <c r="I2385" s="117"/>
    </row>
    <row r="2386" s="5" customFormat="1" ht="12.75">
      <c r="I2386" s="117"/>
    </row>
    <row r="2387" s="5" customFormat="1" ht="12.75">
      <c r="I2387" s="117"/>
    </row>
    <row r="2388" s="5" customFormat="1" ht="12.75">
      <c r="I2388" s="117"/>
    </row>
    <row r="2389" s="5" customFormat="1" ht="12.75">
      <c r="I2389" s="117"/>
    </row>
    <row r="2390" s="5" customFormat="1" ht="12.75">
      <c r="I2390" s="117"/>
    </row>
    <row r="2391" s="5" customFormat="1" ht="12.75">
      <c r="I2391" s="117"/>
    </row>
    <row r="2392" s="5" customFormat="1" ht="12.75">
      <c r="I2392" s="117"/>
    </row>
    <row r="2393" s="5" customFormat="1" ht="12.75">
      <c r="I2393" s="117"/>
    </row>
    <row r="2394" s="5" customFormat="1" ht="12.75">
      <c r="I2394" s="117"/>
    </row>
    <row r="2395" s="5" customFormat="1" ht="12.75">
      <c r="I2395" s="117"/>
    </row>
    <row r="2396" s="5" customFormat="1" ht="12.75">
      <c r="I2396" s="117"/>
    </row>
    <row r="2397" s="5" customFormat="1" ht="12.75">
      <c r="I2397" s="117"/>
    </row>
    <row r="2398" s="5" customFormat="1" ht="12.75">
      <c r="I2398" s="117"/>
    </row>
    <row r="2399" s="5" customFormat="1" ht="12.75">
      <c r="I2399" s="117"/>
    </row>
    <row r="2400" s="5" customFormat="1" ht="12.75">
      <c r="I2400" s="117"/>
    </row>
    <row r="2401" s="5" customFormat="1" ht="12.75">
      <c r="I2401" s="117"/>
    </row>
    <row r="2402" s="5" customFormat="1" ht="12.75">
      <c r="I2402" s="117"/>
    </row>
    <row r="2403" s="5" customFormat="1" ht="12.75">
      <c r="I2403" s="117"/>
    </row>
    <row r="2404" s="5" customFormat="1" ht="12.75">
      <c r="I2404" s="117"/>
    </row>
    <row r="2405" s="5" customFormat="1" ht="12.75">
      <c r="I2405" s="117"/>
    </row>
    <row r="2406" s="5" customFormat="1" ht="12.75">
      <c r="I2406" s="117"/>
    </row>
    <row r="2407" s="5" customFormat="1" ht="12.75">
      <c r="I2407" s="117"/>
    </row>
    <row r="2408" s="5" customFormat="1" ht="12.75">
      <c r="I2408" s="117"/>
    </row>
    <row r="2409" s="5" customFormat="1" ht="12.75">
      <c r="I2409" s="117"/>
    </row>
    <row r="2410" s="5" customFormat="1" ht="12.75">
      <c r="I2410" s="117"/>
    </row>
    <row r="2411" s="5" customFormat="1" ht="12.75">
      <c r="I2411" s="117"/>
    </row>
    <row r="2412" s="5" customFormat="1" ht="12.75">
      <c r="I2412" s="117"/>
    </row>
    <row r="2413" s="5" customFormat="1" ht="12.75">
      <c r="I2413" s="117"/>
    </row>
    <row r="2414" s="5" customFormat="1" ht="12.75">
      <c r="I2414" s="117"/>
    </row>
    <row r="2415" s="5" customFormat="1" ht="12.75">
      <c r="I2415" s="117"/>
    </row>
    <row r="2416" s="5" customFormat="1" ht="12.75">
      <c r="I2416" s="117"/>
    </row>
    <row r="2417" s="5" customFormat="1" ht="12.75">
      <c r="I2417" s="117"/>
    </row>
    <row r="2418" s="5" customFormat="1" ht="12.75">
      <c r="I2418" s="117"/>
    </row>
    <row r="2419" s="5" customFormat="1" ht="12.75">
      <c r="I2419" s="117"/>
    </row>
    <row r="2420" s="5" customFormat="1" ht="12.75">
      <c r="I2420" s="117"/>
    </row>
    <row r="2421" s="5" customFormat="1" ht="12.75">
      <c r="I2421" s="117"/>
    </row>
    <row r="2422" s="5" customFormat="1" ht="12.75">
      <c r="I2422" s="117"/>
    </row>
    <row r="2423" s="5" customFormat="1" ht="12.75">
      <c r="I2423" s="117"/>
    </row>
    <row r="2424" s="5" customFormat="1" ht="12.75">
      <c r="I2424" s="117"/>
    </row>
    <row r="2425" s="5" customFormat="1" ht="12.75">
      <c r="I2425" s="117"/>
    </row>
    <row r="2426" s="5" customFormat="1" ht="12.75">
      <c r="I2426" s="117"/>
    </row>
    <row r="2427" s="5" customFormat="1" ht="12.75">
      <c r="I2427" s="117"/>
    </row>
    <row r="2428" s="5" customFormat="1" ht="12.75">
      <c r="I2428" s="117"/>
    </row>
    <row r="2429" s="5" customFormat="1" ht="12.75">
      <c r="I2429" s="117"/>
    </row>
    <row r="2430" s="5" customFormat="1" ht="12.75">
      <c r="I2430" s="117"/>
    </row>
    <row r="2431" s="5" customFormat="1" ht="12.75">
      <c r="I2431" s="117"/>
    </row>
    <row r="2432" s="5" customFormat="1" ht="12.75">
      <c r="I2432" s="117"/>
    </row>
    <row r="2433" s="5" customFormat="1" ht="12.75">
      <c r="I2433" s="117"/>
    </row>
    <row r="2434" s="5" customFormat="1" ht="12.75">
      <c r="I2434" s="117"/>
    </row>
    <row r="2435" s="5" customFormat="1" ht="12.75">
      <c r="I2435" s="117"/>
    </row>
    <row r="2436" s="5" customFormat="1" ht="12.75">
      <c r="I2436" s="117"/>
    </row>
    <row r="2437" s="5" customFormat="1" ht="12.75">
      <c r="I2437" s="117"/>
    </row>
    <row r="2438" s="5" customFormat="1" ht="12.75">
      <c r="I2438" s="117"/>
    </row>
    <row r="2439" s="5" customFormat="1" ht="12.75">
      <c r="I2439" s="117"/>
    </row>
    <row r="2440" s="5" customFormat="1" ht="12.75">
      <c r="I2440" s="117"/>
    </row>
    <row r="2441" s="5" customFormat="1" ht="12.75">
      <c r="I2441" s="117"/>
    </row>
    <row r="2442" s="5" customFormat="1" ht="12.75">
      <c r="I2442" s="117"/>
    </row>
    <row r="2443" s="5" customFormat="1" ht="12.75">
      <c r="I2443" s="117"/>
    </row>
    <row r="2444" s="5" customFormat="1" ht="12.75">
      <c r="I2444" s="117"/>
    </row>
    <row r="2445" s="5" customFormat="1" ht="12.75">
      <c r="I2445" s="117"/>
    </row>
    <row r="2446" s="5" customFormat="1" ht="12.75">
      <c r="I2446" s="117"/>
    </row>
    <row r="2447" s="5" customFormat="1" ht="12.75">
      <c r="I2447" s="117"/>
    </row>
    <row r="2448" s="5" customFormat="1" ht="12.75">
      <c r="I2448" s="117"/>
    </row>
    <row r="2449" s="5" customFormat="1" ht="12.75">
      <c r="I2449" s="117"/>
    </row>
    <row r="2450" s="5" customFormat="1" ht="12.75">
      <c r="I2450" s="117"/>
    </row>
    <row r="2451" s="5" customFormat="1" ht="12.75">
      <c r="I2451" s="117"/>
    </row>
    <row r="2452" s="5" customFormat="1" ht="12.75">
      <c r="I2452" s="117"/>
    </row>
    <row r="2453" s="5" customFormat="1" ht="12.75">
      <c r="I2453" s="117"/>
    </row>
    <row r="2454" s="5" customFormat="1" ht="12.75">
      <c r="I2454" s="117"/>
    </row>
    <row r="2455" s="5" customFormat="1" ht="12.75">
      <c r="I2455" s="117"/>
    </row>
    <row r="2456" s="5" customFormat="1" ht="12.75">
      <c r="I2456" s="117"/>
    </row>
    <row r="2457" s="5" customFormat="1" ht="12.75">
      <c r="I2457" s="117"/>
    </row>
    <row r="2458" s="5" customFormat="1" ht="12.75">
      <c r="I2458" s="117"/>
    </row>
    <row r="2459" s="5" customFormat="1" ht="12.75">
      <c r="I2459" s="117"/>
    </row>
    <row r="2460" s="5" customFormat="1" ht="12.75">
      <c r="I2460" s="117"/>
    </row>
    <row r="2461" s="5" customFormat="1" ht="12.75">
      <c r="I2461" s="117"/>
    </row>
    <row r="2462" s="5" customFormat="1" ht="12.75">
      <c r="I2462" s="117"/>
    </row>
    <row r="2463" s="5" customFormat="1" ht="12.75">
      <c r="I2463" s="117"/>
    </row>
    <row r="2464" s="5" customFormat="1" ht="12.75">
      <c r="I2464" s="117"/>
    </row>
    <row r="2465" s="5" customFormat="1" ht="12.75">
      <c r="I2465" s="117"/>
    </row>
    <row r="2466" s="5" customFormat="1" ht="12.75">
      <c r="I2466" s="117"/>
    </row>
    <row r="2467" s="5" customFormat="1" ht="12.75">
      <c r="I2467" s="117"/>
    </row>
    <row r="2468" s="5" customFormat="1" ht="12.75">
      <c r="I2468" s="117"/>
    </row>
    <row r="2469" s="5" customFormat="1" ht="12.75">
      <c r="I2469" s="117"/>
    </row>
    <row r="2470" s="5" customFormat="1" ht="12.75">
      <c r="I2470" s="117"/>
    </row>
    <row r="2471" s="5" customFormat="1" ht="12.75">
      <c r="I2471" s="117"/>
    </row>
    <row r="2472" s="5" customFormat="1" ht="12.75">
      <c r="I2472" s="117"/>
    </row>
    <row r="2473" s="5" customFormat="1" ht="12.75">
      <c r="I2473" s="117"/>
    </row>
    <row r="2474" s="5" customFormat="1" ht="12.75">
      <c r="I2474" s="117"/>
    </row>
    <row r="2475" s="5" customFormat="1" ht="12.75">
      <c r="I2475" s="117"/>
    </row>
    <row r="2476" s="5" customFormat="1" ht="12.75">
      <c r="I2476" s="117"/>
    </row>
    <row r="2477" s="5" customFormat="1" ht="12.75">
      <c r="I2477" s="117"/>
    </row>
    <row r="2478" s="5" customFormat="1" ht="12.75">
      <c r="I2478" s="117"/>
    </row>
    <row r="2479" s="5" customFormat="1" ht="12.75">
      <c r="I2479" s="117"/>
    </row>
    <row r="2480" s="5" customFormat="1" ht="12.75">
      <c r="I2480" s="117"/>
    </row>
    <row r="2481" s="5" customFormat="1" ht="12.75">
      <c r="I2481" s="117"/>
    </row>
    <row r="2482" s="5" customFormat="1" ht="12.75">
      <c r="I2482" s="117"/>
    </row>
    <row r="2483" s="5" customFormat="1" ht="12.75">
      <c r="I2483" s="117"/>
    </row>
    <row r="2484" s="5" customFormat="1" ht="12.75">
      <c r="I2484" s="117"/>
    </row>
    <row r="2485" s="5" customFormat="1" ht="12.75">
      <c r="I2485" s="117"/>
    </row>
    <row r="2486" s="5" customFormat="1" ht="12.75">
      <c r="I2486" s="117"/>
    </row>
    <row r="2487" s="5" customFormat="1" ht="12.75">
      <c r="I2487" s="117"/>
    </row>
    <row r="2488" s="5" customFormat="1" ht="12.75">
      <c r="I2488" s="117"/>
    </row>
    <row r="2489" s="5" customFormat="1" ht="12.75">
      <c r="I2489" s="117"/>
    </row>
    <row r="2490" s="5" customFormat="1" ht="12.75">
      <c r="I2490" s="117"/>
    </row>
    <row r="2491" s="5" customFormat="1" ht="12.75">
      <c r="I2491" s="117"/>
    </row>
    <row r="2492" s="5" customFormat="1" ht="12.75">
      <c r="I2492" s="117"/>
    </row>
    <row r="2493" s="5" customFormat="1" ht="12.75">
      <c r="I2493" s="117"/>
    </row>
    <row r="2494" s="5" customFormat="1" ht="12.75">
      <c r="I2494" s="117"/>
    </row>
    <row r="2495" s="5" customFormat="1" ht="12.75">
      <c r="I2495" s="117"/>
    </row>
    <row r="2496" s="5" customFormat="1" ht="12.75">
      <c r="I2496" s="117"/>
    </row>
    <row r="2497" s="5" customFormat="1" ht="12.75">
      <c r="I2497" s="117"/>
    </row>
    <row r="2498" s="5" customFormat="1" ht="12.75">
      <c r="I2498" s="117"/>
    </row>
    <row r="2499" s="5" customFormat="1" ht="12.75">
      <c r="I2499" s="117"/>
    </row>
    <row r="2500" s="5" customFormat="1" ht="12.75">
      <c r="I2500" s="117"/>
    </row>
    <row r="2501" s="5" customFormat="1" ht="12.75">
      <c r="I2501" s="117"/>
    </row>
    <row r="2502" s="5" customFormat="1" ht="12.75">
      <c r="I2502" s="117"/>
    </row>
    <row r="2503" s="5" customFormat="1" ht="12.75">
      <c r="I2503" s="117"/>
    </row>
    <row r="2504" s="5" customFormat="1" ht="12.75">
      <c r="I2504" s="117"/>
    </row>
    <row r="2505" s="5" customFormat="1" ht="12.75">
      <c r="I2505" s="117"/>
    </row>
    <row r="2506" s="5" customFormat="1" ht="12.75">
      <c r="I2506" s="117"/>
    </row>
    <row r="2507" s="5" customFormat="1" ht="12.75">
      <c r="I2507" s="117"/>
    </row>
    <row r="2508" s="5" customFormat="1" ht="12.75">
      <c r="I2508" s="117"/>
    </row>
    <row r="2509" s="5" customFormat="1" ht="12.75">
      <c r="I2509" s="117"/>
    </row>
    <row r="2510" s="5" customFormat="1" ht="12.75">
      <c r="I2510" s="117"/>
    </row>
    <row r="2511" s="5" customFormat="1" ht="12.75">
      <c r="I2511" s="117"/>
    </row>
    <row r="2512" s="5" customFormat="1" ht="12.75">
      <c r="I2512" s="117"/>
    </row>
    <row r="2513" s="5" customFormat="1" ht="12.75">
      <c r="I2513" s="117"/>
    </row>
    <row r="2514" s="5" customFormat="1" ht="12.75">
      <c r="I2514" s="117"/>
    </row>
    <row r="2515" s="5" customFormat="1" ht="12.75">
      <c r="I2515" s="117"/>
    </row>
    <row r="2516" s="5" customFormat="1" ht="12.75">
      <c r="I2516" s="117"/>
    </row>
    <row r="2517" s="5" customFormat="1" ht="12.75">
      <c r="I2517" s="117"/>
    </row>
    <row r="2518" s="5" customFormat="1" ht="12.75">
      <c r="I2518" s="117"/>
    </row>
    <row r="2519" s="5" customFormat="1" ht="12.75">
      <c r="I2519" s="117"/>
    </row>
    <row r="2520" s="5" customFormat="1" ht="12.75">
      <c r="I2520" s="117"/>
    </row>
    <row r="2521" s="5" customFormat="1" ht="12.75">
      <c r="I2521" s="117"/>
    </row>
    <row r="2522" s="5" customFormat="1" ht="12.75">
      <c r="I2522" s="117"/>
    </row>
    <row r="2523" s="5" customFormat="1" ht="12.75">
      <c r="I2523" s="117"/>
    </row>
    <row r="2524" s="5" customFormat="1" ht="12.75">
      <c r="I2524" s="117"/>
    </row>
    <row r="2525" s="5" customFormat="1" ht="12.75">
      <c r="I2525" s="117"/>
    </row>
    <row r="2526" s="5" customFormat="1" ht="12.75">
      <c r="I2526" s="117"/>
    </row>
    <row r="2527" s="5" customFormat="1" ht="12.75">
      <c r="I2527" s="117"/>
    </row>
    <row r="2528" s="5" customFormat="1" ht="12.75">
      <c r="I2528" s="117"/>
    </row>
    <row r="2529" s="5" customFormat="1" ht="12.75">
      <c r="I2529" s="117"/>
    </row>
    <row r="2530" s="5" customFormat="1" ht="12.75">
      <c r="I2530" s="117"/>
    </row>
    <row r="2531" s="5" customFormat="1" ht="12.75">
      <c r="I2531" s="117"/>
    </row>
    <row r="2532" s="5" customFormat="1" ht="12.75">
      <c r="I2532" s="117"/>
    </row>
    <row r="2533" s="5" customFormat="1" ht="12.75">
      <c r="I2533" s="117"/>
    </row>
    <row r="2534" s="5" customFormat="1" ht="12.75">
      <c r="I2534" s="117"/>
    </row>
    <row r="2535" s="5" customFormat="1" ht="12.75">
      <c r="I2535" s="117"/>
    </row>
    <row r="2536" s="5" customFormat="1" ht="12.75">
      <c r="I2536" s="117"/>
    </row>
    <row r="2537" s="5" customFormat="1" ht="12.75">
      <c r="I2537" s="117"/>
    </row>
    <row r="2538" s="5" customFormat="1" ht="12.75">
      <c r="I2538" s="117"/>
    </row>
    <row r="2539" s="5" customFormat="1" ht="12.75">
      <c r="I2539" s="117"/>
    </row>
    <row r="2540" s="5" customFormat="1" ht="12.75">
      <c r="I2540" s="117"/>
    </row>
    <row r="2541" s="5" customFormat="1" ht="12.75">
      <c r="I2541" s="117"/>
    </row>
    <row r="2542" s="5" customFormat="1" ht="12.75">
      <c r="I2542" s="117"/>
    </row>
    <row r="2543" s="5" customFormat="1" ht="12.75">
      <c r="I2543" s="117"/>
    </row>
    <row r="2544" s="5" customFormat="1" ht="12.75">
      <c r="I2544" s="117"/>
    </row>
    <row r="2545" s="5" customFormat="1" ht="12.75">
      <c r="I2545" s="117"/>
    </row>
    <row r="2546" s="5" customFormat="1" ht="12.75">
      <c r="I2546" s="117"/>
    </row>
    <row r="2547" s="5" customFormat="1" ht="12.75">
      <c r="I2547" s="117"/>
    </row>
    <row r="2548" s="5" customFormat="1" ht="12.75">
      <c r="I2548" s="117"/>
    </row>
    <row r="2549" s="5" customFormat="1" ht="12.75">
      <c r="I2549" s="117"/>
    </row>
    <row r="2550" s="5" customFormat="1" ht="12.75">
      <c r="I2550" s="117"/>
    </row>
    <row r="2551" s="5" customFormat="1" ht="12.75">
      <c r="I2551" s="117"/>
    </row>
    <row r="2552" s="5" customFormat="1" ht="12.75">
      <c r="I2552" s="117"/>
    </row>
    <row r="2553" s="5" customFormat="1" ht="12.75">
      <c r="I2553" s="117"/>
    </row>
    <row r="2554" s="5" customFormat="1" ht="12.75">
      <c r="I2554" s="117"/>
    </row>
    <row r="2555" s="5" customFormat="1" ht="12.75">
      <c r="I2555" s="117"/>
    </row>
    <row r="2556" s="5" customFormat="1" ht="12.75">
      <c r="I2556" s="117"/>
    </row>
    <row r="2557" s="5" customFormat="1" ht="12.75">
      <c r="I2557" s="117"/>
    </row>
    <row r="2558" s="5" customFormat="1" ht="12.75">
      <c r="I2558" s="117"/>
    </row>
    <row r="2559" s="5" customFormat="1" ht="12.75">
      <c r="I2559" s="117"/>
    </row>
    <row r="2560" s="5" customFormat="1" ht="12.75">
      <c r="I2560" s="117"/>
    </row>
    <row r="2561" s="5" customFormat="1" ht="12.75">
      <c r="I2561" s="117"/>
    </row>
    <row r="2562" s="5" customFormat="1" ht="12.75">
      <c r="I2562" s="117"/>
    </row>
    <row r="2563" s="5" customFormat="1" ht="12.75">
      <c r="I2563" s="117"/>
    </row>
    <row r="2564" s="5" customFormat="1" ht="12.75">
      <c r="I2564" s="117"/>
    </row>
    <row r="2565" s="5" customFormat="1" ht="12.75">
      <c r="I2565" s="117"/>
    </row>
    <row r="2566" s="5" customFormat="1" ht="12.75">
      <c r="I2566" s="117"/>
    </row>
    <row r="2567" s="5" customFormat="1" ht="12.75">
      <c r="I2567" s="117"/>
    </row>
    <row r="2568" s="5" customFormat="1" ht="12.75">
      <c r="I2568" s="117"/>
    </row>
    <row r="2569" s="5" customFormat="1" ht="12.75">
      <c r="I2569" s="117"/>
    </row>
    <row r="2570" s="5" customFormat="1" ht="12.75">
      <c r="I2570" s="117"/>
    </row>
    <row r="2571" s="5" customFormat="1" ht="12.75">
      <c r="I2571" s="117"/>
    </row>
    <row r="2572" s="5" customFormat="1" ht="12.75">
      <c r="I2572" s="117"/>
    </row>
    <row r="2573" s="5" customFormat="1" ht="12.75">
      <c r="I2573" s="117"/>
    </row>
    <row r="2574" s="5" customFormat="1" ht="12.75">
      <c r="I2574" s="117"/>
    </row>
    <row r="2575" s="5" customFormat="1" ht="12.75">
      <c r="I2575" s="117"/>
    </row>
    <row r="2576" s="5" customFormat="1" ht="12.75">
      <c r="I2576" s="117"/>
    </row>
    <row r="2577" s="5" customFormat="1" ht="12.75">
      <c r="I2577" s="117"/>
    </row>
    <row r="2578" s="5" customFormat="1" ht="12.75">
      <c r="I2578" s="117"/>
    </row>
    <row r="2579" s="5" customFormat="1" ht="12.75">
      <c r="I2579" s="117"/>
    </row>
    <row r="2580" s="5" customFormat="1" ht="12.75">
      <c r="I2580" s="117"/>
    </row>
    <row r="2581" s="5" customFormat="1" ht="12.75">
      <c r="I2581" s="117"/>
    </row>
    <row r="2582" s="5" customFormat="1" ht="12.75">
      <c r="I2582" s="117"/>
    </row>
    <row r="2583" s="5" customFormat="1" ht="12.75">
      <c r="I2583" s="117"/>
    </row>
    <row r="2584" s="5" customFormat="1" ht="12.75">
      <c r="I2584" s="117"/>
    </row>
    <row r="2585" s="5" customFormat="1" ht="12.75">
      <c r="I2585" s="117"/>
    </row>
    <row r="2586" s="5" customFormat="1" ht="12.75">
      <c r="I2586" s="117"/>
    </row>
    <row r="2587" s="5" customFormat="1" ht="12.75">
      <c r="I2587" s="117"/>
    </row>
    <row r="2588" s="5" customFormat="1" ht="12.75">
      <c r="I2588" s="117"/>
    </row>
    <row r="2589" s="5" customFormat="1" ht="12.75">
      <c r="I2589" s="117"/>
    </row>
    <row r="2590" s="5" customFormat="1" ht="12.75">
      <c r="I2590" s="117"/>
    </row>
    <row r="2591" s="5" customFormat="1" ht="12.75">
      <c r="I2591" s="117"/>
    </row>
    <row r="2592" s="5" customFormat="1" ht="12.75">
      <c r="I2592" s="117"/>
    </row>
    <row r="2593" s="5" customFormat="1" ht="12.75">
      <c r="I2593" s="117"/>
    </row>
    <row r="2594" s="5" customFormat="1" ht="12.75">
      <c r="I2594" s="117"/>
    </row>
    <row r="2595" s="5" customFormat="1" ht="12.75">
      <c r="I2595" s="117"/>
    </row>
    <row r="2596" s="5" customFormat="1" ht="12.75">
      <c r="I2596" s="117"/>
    </row>
    <row r="2597" s="5" customFormat="1" ht="12.75">
      <c r="I2597" s="117"/>
    </row>
    <row r="2598" s="5" customFormat="1" ht="12.75">
      <c r="I2598" s="117"/>
    </row>
    <row r="2599" s="5" customFormat="1" ht="12.75">
      <c r="I2599" s="117"/>
    </row>
    <row r="2600" s="5" customFormat="1" ht="12.75">
      <c r="I2600" s="117"/>
    </row>
    <row r="2601" s="5" customFormat="1" ht="12.75">
      <c r="I2601" s="117"/>
    </row>
    <row r="2602" s="5" customFormat="1" ht="12.75">
      <c r="I2602" s="117"/>
    </row>
    <row r="2603" s="5" customFormat="1" ht="12.75">
      <c r="I2603" s="117"/>
    </row>
    <row r="2604" s="5" customFormat="1" ht="12.75">
      <c r="I2604" s="117"/>
    </row>
    <row r="2605" s="5" customFormat="1" ht="12.75">
      <c r="I2605" s="117"/>
    </row>
    <row r="2606" s="5" customFormat="1" ht="12.75">
      <c r="I2606" s="117"/>
    </row>
    <row r="2607" s="5" customFormat="1" ht="12.75">
      <c r="I2607" s="117"/>
    </row>
    <row r="2608" s="5" customFormat="1" ht="12.75">
      <c r="I2608" s="117"/>
    </row>
    <row r="2609" s="5" customFormat="1" ht="12.75">
      <c r="I2609" s="117"/>
    </row>
    <row r="2610" s="5" customFormat="1" ht="12.75">
      <c r="I2610" s="117"/>
    </row>
    <row r="2611" s="5" customFormat="1" ht="12.75">
      <c r="I2611" s="117"/>
    </row>
    <row r="2612" s="5" customFormat="1" ht="12.75">
      <c r="I2612" s="117"/>
    </row>
    <row r="2613" s="5" customFormat="1" ht="12.75">
      <c r="I2613" s="117"/>
    </row>
    <row r="2614" s="5" customFormat="1" ht="12.75">
      <c r="I2614" s="117"/>
    </row>
    <row r="2615" s="5" customFormat="1" ht="12.75">
      <c r="I2615" s="117"/>
    </row>
    <row r="2616" s="5" customFormat="1" ht="12.75">
      <c r="I2616" s="117"/>
    </row>
    <row r="2617" s="5" customFormat="1" ht="12.75">
      <c r="I2617" s="117"/>
    </row>
    <row r="2618" s="5" customFormat="1" ht="12.75">
      <c r="I2618" s="117"/>
    </row>
    <row r="2619" s="5" customFormat="1" ht="12.75">
      <c r="I2619" s="117"/>
    </row>
    <row r="2620" s="5" customFormat="1" ht="12.75">
      <c r="I2620" s="117"/>
    </row>
    <row r="2621" s="5" customFormat="1" ht="12.75">
      <c r="I2621" s="117"/>
    </row>
    <row r="2622" s="5" customFormat="1" ht="12.75">
      <c r="I2622" s="117"/>
    </row>
    <row r="2623" s="5" customFormat="1" ht="12.75">
      <c r="I2623" s="117"/>
    </row>
    <row r="2624" s="5" customFormat="1" ht="12.75">
      <c r="I2624" s="117"/>
    </row>
    <row r="2625" s="5" customFormat="1" ht="12.75">
      <c r="I2625" s="117"/>
    </row>
    <row r="2626" s="5" customFormat="1" ht="12.75">
      <c r="I2626" s="117"/>
    </row>
    <row r="2627" s="5" customFormat="1" ht="12.75">
      <c r="I2627" s="117"/>
    </row>
    <row r="2628" s="5" customFormat="1" ht="12.75">
      <c r="I2628" s="117"/>
    </row>
    <row r="2629" s="5" customFormat="1" ht="12.75">
      <c r="I2629" s="117"/>
    </row>
    <row r="2630" s="5" customFormat="1" ht="12.75">
      <c r="I2630" s="117"/>
    </row>
    <row r="2631" s="5" customFormat="1" ht="12.75">
      <c r="I2631" s="117"/>
    </row>
    <row r="2632" s="5" customFormat="1" ht="12.75">
      <c r="I2632" s="117"/>
    </row>
    <row r="2633" s="5" customFormat="1" ht="12.75">
      <c r="I2633" s="117"/>
    </row>
    <row r="2634" s="5" customFormat="1" ht="12.75">
      <c r="I2634" s="117"/>
    </row>
    <row r="2635" s="5" customFormat="1" ht="12.75">
      <c r="I2635" s="117"/>
    </row>
    <row r="2636" s="5" customFormat="1" ht="12.75">
      <c r="I2636" s="117"/>
    </row>
    <row r="2637" s="5" customFormat="1" ht="12.75">
      <c r="I2637" s="117"/>
    </row>
    <row r="2638" s="5" customFormat="1" ht="12.75">
      <c r="I2638" s="117"/>
    </row>
    <row r="2639" s="5" customFormat="1" ht="12.75">
      <c r="I2639" s="117"/>
    </row>
    <row r="2640" s="5" customFormat="1" ht="12.75">
      <c r="I2640" s="117"/>
    </row>
    <row r="2641" s="5" customFormat="1" ht="12.75">
      <c r="I2641" s="117"/>
    </row>
    <row r="2642" s="5" customFormat="1" ht="12.75">
      <c r="I2642" s="117"/>
    </row>
    <row r="2643" s="5" customFormat="1" ht="12.75">
      <c r="I2643" s="117"/>
    </row>
    <row r="2644" s="5" customFormat="1" ht="12.75">
      <c r="I2644" s="117"/>
    </row>
    <row r="2645" s="5" customFormat="1" ht="12.75">
      <c r="I2645" s="117"/>
    </row>
    <row r="2646" s="5" customFormat="1" ht="12.75">
      <c r="I2646" s="117"/>
    </row>
    <row r="2647" s="5" customFormat="1" ht="12.75">
      <c r="I2647" s="117"/>
    </row>
    <row r="2648" s="5" customFormat="1" ht="12.75">
      <c r="I2648" s="117"/>
    </row>
    <row r="2649" s="5" customFormat="1" ht="12.75">
      <c r="I2649" s="117"/>
    </row>
    <row r="2650" s="5" customFormat="1" ht="12.75">
      <c r="I2650" s="117"/>
    </row>
    <row r="2651" s="5" customFormat="1" ht="12.75">
      <c r="I2651" s="117"/>
    </row>
    <row r="2652" s="5" customFormat="1" ht="12.75">
      <c r="I2652" s="117"/>
    </row>
    <row r="2653" s="5" customFormat="1" ht="12.75">
      <c r="I2653" s="117"/>
    </row>
    <row r="2654" s="5" customFormat="1" ht="12.75">
      <c r="I2654" s="117"/>
    </row>
    <row r="2655" s="5" customFormat="1" ht="12.75">
      <c r="I2655" s="117"/>
    </row>
    <row r="2656" s="5" customFormat="1" ht="12.75">
      <c r="I2656" s="117"/>
    </row>
    <row r="2657" s="5" customFormat="1" ht="12.75">
      <c r="I2657" s="117"/>
    </row>
    <row r="2658" s="5" customFormat="1" ht="12.75">
      <c r="I2658" s="117"/>
    </row>
    <row r="2659" s="5" customFormat="1" ht="12.75">
      <c r="I2659" s="117"/>
    </row>
    <row r="2660" s="5" customFormat="1" ht="12.75">
      <c r="I2660" s="117"/>
    </row>
    <row r="2661" s="5" customFormat="1" ht="12.75">
      <c r="I2661" s="117"/>
    </row>
    <row r="2662" s="5" customFormat="1" ht="12.75">
      <c r="I2662" s="117"/>
    </row>
    <row r="2663" s="5" customFormat="1" ht="12.75">
      <c r="I2663" s="117"/>
    </row>
    <row r="2664" s="5" customFormat="1" ht="12.75">
      <c r="I2664" s="117"/>
    </row>
    <row r="2665" s="5" customFormat="1" ht="12.75">
      <c r="I2665" s="117"/>
    </row>
    <row r="2666" s="5" customFormat="1" ht="12.75">
      <c r="I2666" s="117"/>
    </row>
    <row r="2667" s="5" customFormat="1" ht="12.75">
      <c r="I2667" s="117"/>
    </row>
    <row r="2668" s="5" customFormat="1" ht="12.75">
      <c r="I2668" s="117"/>
    </row>
    <row r="2669" s="5" customFormat="1" ht="12.75">
      <c r="I2669" s="117"/>
    </row>
    <row r="2670" s="5" customFormat="1" ht="12.75">
      <c r="I2670" s="117"/>
    </row>
    <row r="2671" s="5" customFormat="1" ht="12.75">
      <c r="I2671" s="117"/>
    </row>
    <row r="2672" s="5" customFormat="1" ht="12.75">
      <c r="I2672" s="117"/>
    </row>
    <row r="2673" s="5" customFormat="1" ht="12.75">
      <c r="I2673" s="117"/>
    </row>
    <row r="2674" s="5" customFormat="1" ht="12.75">
      <c r="I2674" s="117"/>
    </row>
    <row r="2675" s="5" customFormat="1" ht="12.75">
      <c r="I2675" s="117"/>
    </row>
    <row r="2676" s="5" customFormat="1" ht="12.75">
      <c r="I2676" s="117"/>
    </row>
    <row r="2677" s="5" customFormat="1" ht="12.75">
      <c r="I2677" s="117"/>
    </row>
    <row r="2678" s="5" customFormat="1" ht="12.75">
      <c r="I2678" s="117"/>
    </row>
    <row r="2679" s="5" customFormat="1" ht="12.75">
      <c r="I2679" s="117"/>
    </row>
    <row r="2680" s="5" customFormat="1" ht="12.75">
      <c r="I2680" s="117"/>
    </row>
    <row r="2681" s="5" customFormat="1" ht="12.75">
      <c r="I2681" s="117"/>
    </row>
    <row r="2682" s="5" customFormat="1" ht="12.75">
      <c r="I2682" s="117"/>
    </row>
    <row r="2683" s="5" customFormat="1" ht="12.75">
      <c r="I2683" s="117"/>
    </row>
    <row r="2684" s="5" customFormat="1" ht="12.75">
      <c r="I2684" s="117"/>
    </row>
    <row r="2685" s="5" customFormat="1" ht="12.75">
      <c r="I2685" s="117"/>
    </row>
    <row r="2686" s="5" customFormat="1" ht="12.75">
      <c r="I2686" s="117"/>
    </row>
    <row r="2687" s="5" customFormat="1" ht="12.75">
      <c r="I2687" s="117"/>
    </row>
    <row r="2688" s="5" customFormat="1" ht="12.75">
      <c r="I2688" s="117"/>
    </row>
    <row r="2689" s="5" customFormat="1" ht="12.75">
      <c r="I2689" s="117"/>
    </row>
    <row r="2690" s="5" customFormat="1" ht="12.75">
      <c r="I2690" s="117"/>
    </row>
    <row r="2691" s="5" customFormat="1" ht="12.75">
      <c r="I2691" s="117"/>
    </row>
    <row r="2692" s="5" customFormat="1" ht="12.75">
      <c r="I2692" s="117"/>
    </row>
    <row r="2693" s="5" customFormat="1" ht="12.75">
      <c r="I2693" s="117"/>
    </row>
    <row r="2694" s="5" customFormat="1" ht="12.75">
      <c r="I2694" s="117"/>
    </row>
    <row r="2695" s="5" customFormat="1" ht="12.75">
      <c r="I2695" s="117"/>
    </row>
    <row r="2696" s="5" customFormat="1" ht="12.75">
      <c r="I2696" s="117"/>
    </row>
    <row r="2697" s="5" customFormat="1" ht="12.75">
      <c r="I2697" s="117"/>
    </row>
    <row r="2698" s="5" customFormat="1" ht="12.75">
      <c r="I2698" s="117"/>
    </row>
    <row r="2699" s="5" customFormat="1" ht="12.75">
      <c r="I2699" s="117"/>
    </row>
    <row r="2700" s="5" customFormat="1" ht="12.75">
      <c r="I2700" s="117"/>
    </row>
    <row r="2701" s="5" customFormat="1" ht="12.75">
      <c r="I2701" s="117"/>
    </row>
    <row r="2702" s="5" customFormat="1" ht="12.75">
      <c r="I2702" s="117"/>
    </row>
    <row r="2703" s="5" customFormat="1" ht="12.75">
      <c r="I2703" s="117"/>
    </row>
    <row r="2704" s="5" customFormat="1" ht="12.75">
      <c r="I2704" s="117"/>
    </row>
    <row r="2705" s="5" customFormat="1" ht="12.75">
      <c r="I2705" s="117"/>
    </row>
    <row r="2706" s="5" customFormat="1" ht="12.75">
      <c r="I2706" s="117"/>
    </row>
    <row r="2707" s="5" customFormat="1" ht="12.75">
      <c r="I2707" s="117"/>
    </row>
    <row r="2708" s="5" customFormat="1" ht="12.75">
      <c r="I2708" s="117"/>
    </row>
    <row r="2709" s="5" customFormat="1" ht="12.75">
      <c r="I2709" s="117"/>
    </row>
    <row r="2710" s="5" customFormat="1" ht="12.75">
      <c r="I2710" s="117"/>
    </row>
    <row r="2711" s="5" customFormat="1" ht="12.75">
      <c r="I2711" s="117"/>
    </row>
    <row r="2712" s="5" customFormat="1" ht="12.75">
      <c r="I2712" s="117"/>
    </row>
    <row r="2713" s="5" customFormat="1" ht="12.75">
      <c r="I2713" s="117"/>
    </row>
    <row r="2714" s="5" customFormat="1" ht="12.75">
      <c r="I2714" s="117"/>
    </row>
    <row r="2715" s="5" customFormat="1" ht="12.75">
      <c r="I2715" s="117"/>
    </row>
    <row r="2716" s="5" customFormat="1" ht="12.75">
      <c r="I2716" s="117"/>
    </row>
    <row r="2717" s="5" customFormat="1" ht="12.75">
      <c r="I2717" s="117"/>
    </row>
    <row r="2718" s="5" customFormat="1" ht="12.75">
      <c r="I2718" s="117"/>
    </row>
    <row r="2719" s="5" customFormat="1" ht="12.75">
      <c r="I2719" s="117"/>
    </row>
    <row r="2720" s="5" customFormat="1" ht="12.75">
      <c r="I2720" s="117"/>
    </row>
    <row r="2721" s="5" customFormat="1" ht="12.75">
      <c r="I2721" s="117"/>
    </row>
    <row r="2722" s="5" customFormat="1" ht="12.75">
      <c r="I2722" s="117"/>
    </row>
    <row r="2723" s="5" customFormat="1" ht="12.75">
      <c r="I2723" s="117"/>
    </row>
    <row r="2724" s="5" customFormat="1" ht="12.75">
      <c r="I2724" s="117"/>
    </row>
    <row r="2725" s="5" customFormat="1" ht="12.75">
      <c r="I2725" s="117"/>
    </row>
    <row r="2726" s="5" customFormat="1" ht="12.75">
      <c r="I2726" s="117"/>
    </row>
    <row r="2727" s="5" customFormat="1" ht="12.75">
      <c r="I2727" s="117"/>
    </row>
    <row r="2728" s="5" customFormat="1" ht="12.75">
      <c r="I2728" s="117"/>
    </row>
    <row r="2729" s="5" customFormat="1" ht="12.75">
      <c r="I2729" s="117"/>
    </row>
    <row r="2730" s="5" customFormat="1" ht="12.75">
      <c r="I2730" s="117"/>
    </row>
    <row r="2731" s="5" customFormat="1" ht="12.75">
      <c r="I2731" s="117"/>
    </row>
    <row r="2732" s="5" customFormat="1" ht="12.75">
      <c r="I2732" s="117"/>
    </row>
    <row r="2733" s="5" customFormat="1" ht="12.75">
      <c r="I2733" s="117"/>
    </row>
    <row r="2734" s="5" customFormat="1" ht="12.75">
      <c r="I2734" s="117"/>
    </row>
    <row r="2735" s="5" customFormat="1" ht="12.75">
      <c r="I2735" s="117"/>
    </row>
    <row r="2736" s="5" customFormat="1" ht="12.75">
      <c r="I2736" s="117"/>
    </row>
    <row r="2737" s="5" customFormat="1" ht="12.75">
      <c r="I2737" s="117"/>
    </row>
    <row r="2738" s="5" customFormat="1" ht="12.75">
      <c r="I2738" s="117"/>
    </row>
    <row r="2739" s="5" customFormat="1" ht="12.75">
      <c r="I2739" s="117"/>
    </row>
    <row r="2740" s="5" customFormat="1" ht="12.75">
      <c r="I2740" s="117"/>
    </row>
    <row r="2741" s="5" customFormat="1" ht="12.75">
      <c r="I2741" s="117"/>
    </row>
    <row r="2742" s="5" customFormat="1" ht="12.75">
      <c r="I2742" s="117"/>
    </row>
    <row r="2743" s="5" customFormat="1" ht="12.75">
      <c r="I2743" s="117"/>
    </row>
    <row r="2744" s="5" customFormat="1" ht="12.75">
      <c r="I2744" s="117"/>
    </row>
    <row r="2745" s="5" customFormat="1" ht="12.75">
      <c r="I2745" s="117"/>
    </row>
    <row r="2746" s="5" customFormat="1" ht="12.75">
      <c r="I2746" s="117"/>
    </row>
    <row r="2747" s="5" customFormat="1" ht="12.75">
      <c r="I2747" s="117"/>
    </row>
    <row r="2748" s="5" customFormat="1" ht="12.75">
      <c r="I2748" s="117"/>
    </row>
    <row r="2749" s="5" customFormat="1" ht="12.75">
      <c r="I2749" s="117"/>
    </row>
    <row r="2750" s="5" customFormat="1" ht="12.75">
      <c r="I2750" s="117"/>
    </row>
    <row r="2751" s="5" customFormat="1" ht="12.75">
      <c r="I2751" s="117"/>
    </row>
    <row r="2752" s="5" customFormat="1" ht="12.75">
      <c r="I2752" s="117"/>
    </row>
    <row r="2753" s="5" customFormat="1" ht="12.75">
      <c r="I2753" s="117"/>
    </row>
    <row r="2754" s="5" customFormat="1" ht="12.75">
      <c r="I2754" s="117"/>
    </row>
    <row r="2755" s="5" customFormat="1" ht="12.75">
      <c r="I2755" s="117"/>
    </row>
    <row r="2756" s="5" customFormat="1" ht="12.75">
      <c r="I2756" s="117"/>
    </row>
    <row r="2757" s="5" customFormat="1" ht="12.75">
      <c r="I2757" s="117"/>
    </row>
    <row r="2758" s="5" customFormat="1" ht="12.75">
      <c r="I2758" s="117"/>
    </row>
    <row r="2759" s="5" customFormat="1" ht="12.75">
      <c r="I2759" s="117"/>
    </row>
    <row r="2760" s="5" customFormat="1" ht="12.75">
      <c r="I2760" s="117"/>
    </row>
    <row r="2761" s="5" customFormat="1" ht="12.75">
      <c r="I2761" s="117"/>
    </row>
    <row r="2762" s="5" customFormat="1" ht="12.75">
      <c r="I2762" s="117"/>
    </row>
    <row r="2763" s="5" customFormat="1" ht="12.75">
      <c r="I2763" s="117"/>
    </row>
    <row r="2764" s="5" customFormat="1" ht="12.75">
      <c r="I2764" s="117"/>
    </row>
    <row r="2765" s="5" customFormat="1" ht="12.75">
      <c r="I2765" s="117"/>
    </row>
    <row r="2766" s="5" customFormat="1" ht="12.75">
      <c r="I2766" s="117"/>
    </row>
    <row r="2767" s="5" customFormat="1" ht="12.75">
      <c r="I2767" s="117"/>
    </row>
    <row r="2768" s="5" customFormat="1" ht="12.75">
      <c r="I2768" s="117"/>
    </row>
    <row r="2769" s="5" customFormat="1" ht="12.75">
      <c r="I2769" s="117"/>
    </row>
    <row r="2770" s="5" customFormat="1" ht="12.75">
      <c r="I2770" s="117"/>
    </row>
    <row r="2771" s="5" customFormat="1" ht="12.75">
      <c r="I2771" s="117"/>
    </row>
    <row r="2772" s="5" customFormat="1" ht="12.75">
      <c r="I2772" s="117"/>
    </row>
    <row r="2773" s="5" customFormat="1" ht="12.75">
      <c r="I2773" s="117"/>
    </row>
    <row r="2774" s="5" customFormat="1" ht="12.75">
      <c r="I2774" s="117"/>
    </row>
    <row r="2775" s="5" customFormat="1" ht="12.75">
      <c r="I2775" s="117"/>
    </row>
    <row r="2776" s="5" customFormat="1" ht="12.75">
      <c r="I2776" s="117"/>
    </row>
    <row r="2777" s="5" customFormat="1" ht="12.75">
      <c r="I2777" s="117"/>
    </row>
    <row r="2778" s="5" customFormat="1" ht="12.75">
      <c r="I2778" s="117"/>
    </row>
    <row r="2779" s="5" customFormat="1" ht="12.75">
      <c r="I2779" s="117"/>
    </row>
    <row r="2780" s="5" customFormat="1" ht="12.75">
      <c r="I2780" s="117"/>
    </row>
    <row r="2781" s="5" customFormat="1" ht="12.75">
      <c r="I2781" s="117"/>
    </row>
    <row r="2782" s="5" customFormat="1" ht="12.75">
      <c r="I2782" s="117"/>
    </row>
    <row r="2783" s="5" customFormat="1" ht="12.75">
      <c r="I2783" s="117"/>
    </row>
    <row r="2784" s="5" customFormat="1" ht="12.75">
      <c r="I2784" s="117"/>
    </row>
    <row r="2785" s="5" customFormat="1" ht="12.75">
      <c r="I2785" s="117"/>
    </row>
    <row r="2786" s="5" customFormat="1" ht="12.75">
      <c r="I2786" s="117"/>
    </row>
    <row r="2787" s="5" customFormat="1" ht="12.75">
      <c r="I2787" s="117"/>
    </row>
    <row r="2788" s="5" customFormat="1" ht="12.75">
      <c r="I2788" s="117"/>
    </row>
    <row r="2789" s="5" customFormat="1" ht="12.75">
      <c r="I2789" s="117"/>
    </row>
    <row r="2790" s="5" customFormat="1" ht="12.75">
      <c r="I2790" s="117"/>
    </row>
    <row r="2791" s="5" customFormat="1" ht="12.75">
      <c r="I2791" s="117"/>
    </row>
    <row r="2792" s="5" customFormat="1" ht="12.75">
      <c r="I2792" s="117"/>
    </row>
    <row r="2793" s="5" customFormat="1" ht="12.75">
      <c r="I2793" s="117"/>
    </row>
    <row r="2794" s="5" customFormat="1" ht="12.75">
      <c r="I2794" s="117"/>
    </row>
    <row r="2795" s="5" customFormat="1" ht="12.75">
      <c r="I2795" s="117"/>
    </row>
    <row r="2796" s="5" customFormat="1" ht="12.75">
      <c r="I2796" s="117"/>
    </row>
    <row r="2797" s="5" customFormat="1" ht="12.75">
      <c r="I2797" s="117"/>
    </row>
    <row r="2798" s="5" customFormat="1" ht="12.75">
      <c r="I2798" s="117"/>
    </row>
    <row r="2799" s="5" customFormat="1" ht="12.75">
      <c r="I2799" s="117"/>
    </row>
    <row r="2800" s="5" customFormat="1" ht="12.75">
      <c r="I2800" s="117"/>
    </row>
    <row r="2801" s="5" customFormat="1" ht="12.75">
      <c r="I2801" s="117"/>
    </row>
    <row r="2802" s="5" customFormat="1" ht="12.75">
      <c r="I2802" s="117"/>
    </row>
    <row r="2803" s="5" customFormat="1" ht="12.75">
      <c r="I2803" s="117"/>
    </row>
    <row r="2804" s="5" customFormat="1" ht="12.75">
      <c r="I2804" s="117"/>
    </row>
    <row r="2805" s="5" customFormat="1" ht="12.75">
      <c r="I2805" s="117"/>
    </row>
    <row r="2806" s="5" customFormat="1" ht="12.75">
      <c r="I2806" s="117"/>
    </row>
    <row r="2807" s="5" customFormat="1" ht="12.75">
      <c r="I2807" s="117"/>
    </row>
    <row r="2808" s="5" customFormat="1" ht="12.75">
      <c r="I2808" s="117"/>
    </row>
    <row r="2809" s="5" customFormat="1" ht="12.75">
      <c r="I2809" s="117"/>
    </row>
    <row r="2810" s="5" customFormat="1" ht="12.75">
      <c r="I2810" s="117"/>
    </row>
    <row r="2811" s="5" customFormat="1" ht="12.75">
      <c r="I2811" s="117"/>
    </row>
    <row r="2812" s="5" customFormat="1" ht="12.75">
      <c r="I2812" s="117"/>
    </row>
    <row r="2813" s="5" customFormat="1" ht="12.75">
      <c r="I2813" s="117"/>
    </row>
    <row r="2814" s="5" customFormat="1" ht="12.75">
      <c r="I2814" s="117"/>
    </row>
    <row r="2815" s="5" customFormat="1" ht="12.75">
      <c r="I2815" s="117"/>
    </row>
    <row r="2816" s="5" customFormat="1" ht="12.75">
      <c r="I2816" s="117"/>
    </row>
    <row r="2817" s="5" customFormat="1" ht="12.75">
      <c r="I2817" s="117"/>
    </row>
    <row r="2818" s="5" customFormat="1" ht="12.75">
      <c r="I2818" s="117"/>
    </row>
    <row r="2819" s="5" customFormat="1" ht="12.75">
      <c r="I2819" s="117"/>
    </row>
    <row r="2820" s="5" customFormat="1" ht="12.75">
      <c r="I2820" s="117"/>
    </row>
    <row r="2821" s="5" customFormat="1" ht="12.75">
      <c r="I2821" s="117"/>
    </row>
    <row r="2822" s="5" customFormat="1" ht="12.75">
      <c r="I2822" s="117"/>
    </row>
    <row r="2823" s="5" customFormat="1" ht="12.75">
      <c r="I2823" s="117"/>
    </row>
    <row r="2824" s="5" customFormat="1" ht="12.75">
      <c r="I2824" s="117"/>
    </row>
    <row r="2825" spans="2:9" s="5" customFormat="1" ht="12.75">
      <c r="B2825" s="7"/>
      <c r="I2825" s="117"/>
    </row>
    <row r="2826" spans="2:9" s="5" customFormat="1" ht="12.75">
      <c r="B2826" s="7"/>
      <c r="I2826" s="117"/>
    </row>
  </sheetData>
  <mergeCells count="19">
    <mergeCell ref="C87:P87"/>
    <mergeCell ref="AF87:AH87"/>
    <mergeCell ref="P105:AJ105"/>
    <mergeCell ref="F105:N105"/>
    <mergeCell ref="P186:AA186"/>
    <mergeCell ref="B38:F38"/>
    <mergeCell ref="F6:L6"/>
    <mergeCell ref="B18:F18"/>
    <mergeCell ref="B25:F25"/>
    <mergeCell ref="B34:F34"/>
    <mergeCell ref="N6:AJ6"/>
    <mergeCell ref="J7:P7"/>
    <mergeCell ref="T7:Z7"/>
    <mergeCell ref="B13:F13"/>
    <mergeCell ref="T106:Z106"/>
    <mergeCell ref="J106:P106"/>
    <mergeCell ref="P175:AA175"/>
    <mergeCell ref="P150:Z150"/>
    <mergeCell ref="P164:Z164"/>
  </mergeCells>
  <printOptions horizontalCentered="1"/>
  <pageMargins left="0.4" right="0.4" top="0.5" bottom="0.5" header="0.5" footer="0.5"/>
  <pageSetup fitToHeight="11" horizontalDpi="600" verticalDpi="600" orientation="landscape" scale="80"/>
  <headerFooter alignWithMargins="0">
    <oddFooter>&amp;L&amp;"Times New Roman,Regular"&amp;9c:\&amp;F &amp;D &amp;T&amp;R&amp;"Times New Roman,Bold"Copyright 1999  All Rights Reserved</oddFooter>
  </headerFooter>
  <rowBreaks count="3" manualBreakCount="3">
    <brk id="49" max="255" man="1"/>
    <brk id="9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Plotkin</cp:lastModifiedBy>
  <cp:lastPrinted>1999-03-08T17:51:12Z</cp:lastPrinted>
  <dcterms:created xsi:type="dcterms:W3CDTF">1998-09-10T14:08:39Z</dcterms:created>
  <cp:category/>
  <cp:version/>
  <cp:contentType/>
  <cp:contentStatus/>
</cp:coreProperties>
</file>